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Wkstn105\★hp追加・修正\"/>
    </mc:Choice>
  </mc:AlternateContent>
  <bookViews>
    <workbookView xWindow="-30" yWindow="-45" windowWidth="7770" windowHeight="9000" tabRatio="900"/>
  </bookViews>
  <sheets>
    <sheet name="計算書" sheetId="27" r:id="rId1"/>
    <sheet name="往復" sheetId="1" state="hidden" r:id="rId2"/>
    <sheet name="片道" sheetId="5" state="hidden" r:id="rId3"/>
    <sheet name="特殊" sheetId="4" state="hidden" r:id="rId4"/>
    <sheet name="学期 (往復・片道)" sheetId="7" state="hidden" r:id="rId5"/>
  </sheets>
  <definedNames>
    <definedName name="_xlnm.Print_Area" localSheetId="0">計算書!$A$1:$I$34</definedName>
    <definedName name="_xlnm.Print_Titles" localSheetId="1">往復!$1:$8</definedName>
    <definedName name="_xlnm.Print_Titles" localSheetId="4">'学期 (往復・片道)'!$1:$2</definedName>
    <definedName name="_xlnm.Print_Titles" localSheetId="3">特殊!$1:$8</definedName>
    <definedName name="_xlnm.Print_Titles" localSheetId="2">片道!$1:$8</definedName>
  </definedNames>
  <calcPr calcId="152511"/>
</workbook>
</file>

<file path=xl/calcChain.xml><?xml version="1.0" encoding="utf-8"?>
<calcChain xmlns="http://schemas.openxmlformats.org/spreadsheetml/2006/main">
  <c r="J9" i="7" l="1"/>
  <c r="F9" i="7"/>
  <c r="B9" i="7"/>
  <c r="A10" i="1"/>
  <c r="R10" i="1" s="1"/>
  <c r="A11" i="1"/>
  <c r="E11" i="1" s="1"/>
  <c r="L9" i="7"/>
  <c r="H9" i="7"/>
  <c r="D9" i="7"/>
  <c r="G5" i="27"/>
  <c r="J1" i="7"/>
  <c r="A9" i="1"/>
  <c r="F1" i="7"/>
  <c r="B1" i="7"/>
  <c r="L1" i="7"/>
  <c r="H1" i="7"/>
  <c r="D1" i="7"/>
  <c r="J5" i="7"/>
  <c r="B5" i="7"/>
  <c r="A9" i="5"/>
  <c r="L5" i="7"/>
  <c r="F11" i="1" l="1"/>
  <c r="O11" i="1"/>
  <c r="K11" i="5" s="1"/>
  <c r="A11" i="5"/>
  <c r="A11" i="4"/>
  <c r="N11" i="4" s="1"/>
  <c r="A10" i="4"/>
  <c r="N10" i="4" s="1"/>
  <c r="B10" i="1"/>
  <c r="B10" i="4" s="1"/>
  <c r="A7" i="7"/>
  <c r="E9" i="1"/>
  <c r="B9" i="1"/>
  <c r="L9" i="1" s="1"/>
  <c r="R9" i="1"/>
  <c r="A3" i="7"/>
  <c r="A9" i="4"/>
  <c r="N9" i="4" s="1"/>
  <c r="B11" i="7"/>
  <c r="F11" i="4"/>
  <c r="B9" i="5"/>
  <c r="C28" i="27" s="1"/>
  <c r="B11" i="1"/>
  <c r="A11" i="7"/>
  <c r="R11" i="1"/>
  <c r="H5" i="7"/>
  <c r="F5" i="7"/>
  <c r="D5" i="7"/>
  <c r="E11" i="5"/>
  <c r="G11" i="1"/>
  <c r="E11" i="4"/>
  <c r="D9" i="1"/>
  <c r="E10" i="1"/>
  <c r="H10" i="1" s="1"/>
  <c r="A10" i="5"/>
  <c r="F11" i="5" l="1"/>
  <c r="P11" i="1"/>
  <c r="L10" i="1"/>
  <c r="C10" i="1"/>
  <c r="B10" i="5"/>
  <c r="D10" i="1"/>
  <c r="N10" i="1" s="1"/>
  <c r="B9" i="4"/>
  <c r="C9" i="1"/>
  <c r="H9" i="1"/>
  <c r="C19" i="27"/>
  <c r="F9" i="1"/>
  <c r="E9" i="4"/>
  <c r="E9" i="5"/>
  <c r="F28" i="27" s="1"/>
  <c r="F19" i="27"/>
  <c r="G9" i="1"/>
  <c r="O9" i="1"/>
  <c r="N9" i="1"/>
  <c r="D9" i="5"/>
  <c r="C30" i="27" s="1"/>
  <c r="D9" i="4"/>
  <c r="J9" i="1"/>
  <c r="C21" i="27"/>
  <c r="K11" i="4"/>
  <c r="C11" i="1"/>
  <c r="B11" i="5"/>
  <c r="H11" i="1"/>
  <c r="B11" i="4"/>
  <c r="L11" i="1"/>
  <c r="D11" i="1"/>
  <c r="D11" i="7"/>
  <c r="G10" i="1"/>
  <c r="O10" i="1"/>
  <c r="E10" i="4"/>
  <c r="E10" i="5"/>
  <c r="F10" i="1"/>
  <c r="H9" i="4"/>
  <c r="E28" i="27" s="1"/>
  <c r="E19" i="27"/>
  <c r="D19" i="27"/>
  <c r="H9" i="5"/>
  <c r="D28" i="27" s="1"/>
  <c r="Q11" i="1"/>
  <c r="G11" i="5"/>
  <c r="G11" i="4"/>
  <c r="H10" i="4"/>
  <c r="J11" i="7"/>
  <c r="L11" i="4"/>
  <c r="F11" i="7" l="1"/>
  <c r="H11" i="7" s="1"/>
  <c r="L11" i="5"/>
  <c r="C10" i="4"/>
  <c r="C10" i="5"/>
  <c r="M10" i="1"/>
  <c r="D10" i="5"/>
  <c r="H10" i="5"/>
  <c r="D10" i="4"/>
  <c r="Q9" i="1"/>
  <c r="G9" i="5"/>
  <c r="F30" i="27" s="1"/>
  <c r="G9" i="4"/>
  <c r="F21" i="27"/>
  <c r="F20" i="27"/>
  <c r="B3" i="7"/>
  <c r="P9" i="1"/>
  <c r="F9" i="5"/>
  <c r="F29" i="27" s="1"/>
  <c r="F9" i="4"/>
  <c r="G19" i="27"/>
  <c r="K9" i="5"/>
  <c r="G28" i="27" s="1"/>
  <c r="H19" i="27"/>
  <c r="K9" i="4"/>
  <c r="H28" i="27" s="1"/>
  <c r="C20" i="27"/>
  <c r="I9" i="1"/>
  <c r="C9" i="4"/>
  <c r="C9" i="5"/>
  <c r="C29" i="27" s="1"/>
  <c r="M9" i="1"/>
  <c r="M11" i="4"/>
  <c r="M11" i="5"/>
  <c r="G10" i="4"/>
  <c r="G10" i="5"/>
  <c r="Q10" i="1"/>
  <c r="J10" i="5"/>
  <c r="D11" i="4"/>
  <c r="N11" i="1"/>
  <c r="D11" i="5"/>
  <c r="J11" i="1"/>
  <c r="H11" i="4"/>
  <c r="C11" i="5"/>
  <c r="C11" i="4"/>
  <c r="I11" i="1"/>
  <c r="M11" i="1"/>
  <c r="L11" i="7"/>
  <c r="P10" i="1"/>
  <c r="F10" i="5"/>
  <c r="B7" i="7"/>
  <c r="F10" i="4"/>
  <c r="I10" i="1"/>
  <c r="K10" i="4"/>
  <c r="K10" i="5"/>
  <c r="J10" i="1"/>
  <c r="H11" i="5"/>
  <c r="J9" i="4"/>
  <c r="E30" i="27" s="1"/>
  <c r="E21" i="27"/>
  <c r="J9" i="5"/>
  <c r="D30" i="27" s="1"/>
  <c r="D21" i="27"/>
  <c r="J10" i="4" l="1"/>
  <c r="I10" i="5"/>
  <c r="I10" i="4"/>
  <c r="I9" i="5"/>
  <c r="D29" i="27" s="1"/>
  <c r="D20" i="27"/>
  <c r="F23" i="27"/>
  <c r="D3" i="7"/>
  <c r="F32" i="27" s="1"/>
  <c r="I9" i="4"/>
  <c r="E29" i="27" s="1"/>
  <c r="E20" i="27"/>
  <c r="J3" i="7"/>
  <c r="H20" i="27"/>
  <c r="L9" i="4"/>
  <c r="H29" i="27" s="1"/>
  <c r="L9" i="5"/>
  <c r="G29" i="27" s="1"/>
  <c r="G20" i="27"/>
  <c r="F3" i="7"/>
  <c r="H21" i="27"/>
  <c r="M9" i="4"/>
  <c r="H30" i="27" s="1"/>
  <c r="G21" i="27"/>
  <c r="M9" i="5"/>
  <c r="G30" i="27" s="1"/>
  <c r="D7" i="7"/>
  <c r="J11" i="5"/>
  <c r="L10" i="4"/>
  <c r="J7" i="7"/>
  <c r="F7" i="7"/>
  <c r="L10" i="5"/>
  <c r="I11" i="5"/>
  <c r="I11" i="4"/>
  <c r="J11" i="4"/>
  <c r="M10" i="5"/>
  <c r="M10" i="4"/>
  <c r="G23" i="27" l="1"/>
  <c r="H3" i="7"/>
  <c r="G32" i="27" s="1"/>
  <c r="L3" i="7"/>
  <c r="H32" i="27" s="1"/>
  <c r="H23" i="27"/>
  <c r="H7" i="7"/>
  <c r="L7" i="7"/>
</calcChain>
</file>

<file path=xl/sharedStrings.xml><?xml version="1.0" encoding="utf-8"?>
<sst xmlns="http://schemas.openxmlformats.org/spreadsheetml/2006/main" count="264" uniqueCount="71">
  <si>
    <t>50％引</t>
    <rPh sb="3" eb="4">
      <t>ヒ</t>
    </rPh>
    <phoneticPr fontId="3"/>
  </si>
  <si>
    <t>10.1粁以上</t>
    <rPh sb="4" eb="5">
      <t>キロ</t>
    </rPh>
    <rPh sb="5" eb="7">
      <t>イジョウ</t>
    </rPh>
    <phoneticPr fontId="3"/>
  </si>
  <si>
    <t>10.0粁まで</t>
    <rPh sb="4" eb="5">
      <t>キロ</t>
    </rPh>
    <phoneticPr fontId="3"/>
  </si>
  <si>
    <t>１ヵ月</t>
    <rPh sb="2" eb="3">
      <t>ゲツ</t>
    </rPh>
    <phoneticPr fontId="3"/>
  </si>
  <si>
    <t>３ヵ月</t>
    <rPh sb="2" eb="3">
      <t>ゲツ</t>
    </rPh>
    <phoneticPr fontId="3"/>
  </si>
  <si>
    <t>６ヵ月</t>
    <rPh sb="2" eb="3">
      <t>ゲツ</t>
    </rPh>
    <phoneticPr fontId="3"/>
  </si>
  <si>
    <t>１ヵ月分の</t>
    <rPh sb="2" eb="3">
      <t>ゲツ</t>
    </rPh>
    <rPh sb="3" eb="4">
      <t>ブン</t>
    </rPh>
    <phoneticPr fontId="3"/>
  </si>
  <si>
    <t>80％引</t>
    <rPh sb="3" eb="4">
      <t>ヒ</t>
    </rPh>
    <phoneticPr fontId="3"/>
  </si>
  <si>
    <t>大　　　　　　　　　　人</t>
    <rPh sb="0" eb="1">
      <t>ダイ</t>
    </rPh>
    <rPh sb="11" eb="12">
      <t>ジン</t>
    </rPh>
    <phoneticPr fontId="3"/>
  </si>
  <si>
    <t>小　　　　　　　　　　児</t>
    <rPh sb="0" eb="1">
      <t>ショウ</t>
    </rPh>
    <rPh sb="11" eb="12">
      <t>ジ</t>
    </rPh>
    <phoneticPr fontId="3"/>
  </si>
  <si>
    <t>通　　　　　勤</t>
    <rPh sb="0" eb="1">
      <t>ツウ</t>
    </rPh>
    <rPh sb="6" eb="7">
      <t>ツトム</t>
    </rPh>
    <phoneticPr fontId="3"/>
  </si>
  <si>
    <t>通　　　　　学</t>
    <rPh sb="0" eb="1">
      <t>ツウ</t>
    </rPh>
    <rPh sb="6" eb="7">
      <t>ガク</t>
    </rPh>
    <phoneticPr fontId="3"/>
  </si>
  <si>
    <t>円</t>
    <rPh sb="0" eb="1">
      <t>エン</t>
    </rPh>
    <phoneticPr fontId="3"/>
  </si>
  <si>
    <t>大　人　の</t>
    <rPh sb="0" eb="1">
      <t>ダイ</t>
    </rPh>
    <rPh sb="2" eb="3">
      <t>ジン</t>
    </rPh>
    <phoneticPr fontId="3"/>
  </si>
  <si>
    <t>30　％　引</t>
    <rPh sb="5" eb="6">
      <t>ヒ</t>
    </rPh>
    <phoneticPr fontId="3"/>
  </si>
  <si>
    <t>大　人　通　勤　通　学　定　期</t>
    <rPh sb="0" eb="1">
      <t>ダイ</t>
    </rPh>
    <rPh sb="2" eb="3">
      <t>ジン</t>
    </rPh>
    <rPh sb="4" eb="5">
      <t>ツウ</t>
    </rPh>
    <rPh sb="6" eb="7">
      <t>ツトム</t>
    </rPh>
    <rPh sb="8" eb="9">
      <t>ツウ</t>
    </rPh>
    <rPh sb="10" eb="11">
      <t>ガク</t>
    </rPh>
    <rPh sb="12" eb="13">
      <t>サダム</t>
    </rPh>
    <rPh sb="14" eb="15">
      <t>キ</t>
    </rPh>
    <phoneticPr fontId="3"/>
  </si>
  <si>
    <t>全区間往復乗車の場合</t>
    <rPh sb="0" eb="1">
      <t>ゼン</t>
    </rPh>
    <rPh sb="1" eb="3">
      <t>クカン</t>
    </rPh>
    <rPh sb="3" eb="5">
      <t>オウフク</t>
    </rPh>
    <rPh sb="5" eb="7">
      <t>ジョウシャ</t>
    </rPh>
    <rPh sb="8" eb="10">
      <t>バアイ</t>
    </rPh>
    <phoneticPr fontId="3"/>
  </si>
  <si>
    <t>他の場合</t>
    <rPh sb="0" eb="1">
      <t>タ</t>
    </rPh>
    <rPh sb="2" eb="4">
      <t>バアイ</t>
    </rPh>
    <phoneticPr fontId="3"/>
  </si>
  <si>
    <t>大　　　　　人</t>
    <rPh sb="0" eb="1">
      <t>ダイ</t>
    </rPh>
    <rPh sb="6" eb="7">
      <t>ジン</t>
    </rPh>
    <phoneticPr fontId="3"/>
  </si>
  <si>
    <t>小　　　　　児</t>
    <rPh sb="0" eb="1">
      <t>ショウ</t>
    </rPh>
    <rPh sb="6" eb="7">
      <t>ニ</t>
    </rPh>
    <phoneticPr fontId="3"/>
  </si>
  <si>
    <t>大人の</t>
    <rPh sb="0" eb="2">
      <t>オトナ</t>
    </rPh>
    <phoneticPr fontId="3"/>
  </si>
  <si>
    <t>の半額</t>
    <rPh sb="1" eb="2">
      <t>ハン</t>
    </rPh>
    <rPh sb="2" eb="3">
      <t>ガク</t>
    </rPh>
    <phoneticPr fontId="3"/>
  </si>
  <si>
    <t>往復定期</t>
    <rPh sb="0" eb="2">
      <t>オウフク</t>
    </rPh>
    <rPh sb="2" eb="4">
      <t>テイキ</t>
    </rPh>
    <phoneticPr fontId="3"/>
  </si>
  <si>
    <t>半額</t>
    <rPh sb="0" eb="1">
      <t>ハン</t>
    </rPh>
    <rPh sb="1" eb="2">
      <t>ガク</t>
    </rPh>
    <phoneticPr fontId="3"/>
  </si>
  <si>
    <t>運賃額</t>
    <rPh sb="0" eb="1">
      <t>ウン</t>
    </rPh>
    <rPh sb="1" eb="2">
      <t>チン</t>
    </rPh>
    <rPh sb="2" eb="3">
      <t>ガク</t>
    </rPh>
    <phoneticPr fontId="3"/>
  </si>
  <si>
    <t>日数</t>
    <rPh sb="0" eb="2">
      <t>ニッスウ</t>
    </rPh>
    <phoneticPr fontId="3"/>
  </si>
  <si>
    <t>15.0粁まで</t>
    <rPh sb="4" eb="5">
      <t>キロ</t>
    </rPh>
    <phoneticPr fontId="3"/>
  </si>
  <si>
    <t>15.1粁以上</t>
    <rPh sb="4" eb="5">
      <t>キロ</t>
    </rPh>
    <rPh sb="5" eb="7">
      <t>イジョウ</t>
    </rPh>
    <phoneticPr fontId="3"/>
  </si>
  <si>
    <t>大人</t>
    <rPh sb="0" eb="2">
      <t>オトナ</t>
    </rPh>
    <phoneticPr fontId="3"/>
  </si>
  <si>
    <t>片道運賃額</t>
    <rPh sb="0" eb="2">
      <t>カタミチ</t>
    </rPh>
    <rPh sb="2" eb="3">
      <t>ウン</t>
    </rPh>
    <rPh sb="3" eb="4">
      <t>チン</t>
    </rPh>
    <rPh sb="4" eb="5">
      <t>ガク</t>
    </rPh>
    <phoneticPr fontId="3"/>
  </si>
  <si>
    <t>の半額</t>
    <phoneticPr fontId="3"/>
  </si>
  <si>
    <t>半額</t>
    <phoneticPr fontId="3"/>
  </si>
  <si>
    <t>片道運賃額</t>
    <phoneticPr fontId="3"/>
  </si>
  <si>
    <t>1ヵ月
3ヵ月
6ヵ月</t>
    <rPh sb="10" eb="11">
      <t>ゲツ</t>
    </rPh>
    <phoneticPr fontId="3"/>
  </si>
  <si>
    <t>33％引</t>
    <rPh sb="3" eb="4">
      <t>ヒ</t>
    </rPh>
    <phoneticPr fontId="3"/>
  </si>
  <si>
    <t>43％引</t>
    <rPh sb="3" eb="4">
      <t>ヒ</t>
    </rPh>
    <phoneticPr fontId="3"/>
  </si>
  <si>
    <t>3倍の5％引</t>
    <rPh sb="1" eb="2">
      <t>バイ</t>
    </rPh>
    <rPh sb="5" eb="6">
      <t>ヒ</t>
    </rPh>
    <phoneticPr fontId="3"/>
  </si>
  <si>
    <t>6倍の10％引</t>
    <rPh sb="1" eb="2">
      <t>バイ</t>
    </rPh>
    <rPh sb="6" eb="7">
      <t>ヒ</t>
    </rPh>
    <phoneticPr fontId="3"/>
  </si>
  <si>
    <t>大人のみ　　身体・知的・精神障害者及び児童福祉法（往復）</t>
    <rPh sb="0" eb="1">
      <t>ダイ</t>
    </rPh>
    <rPh sb="1" eb="2">
      <t>ジン</t>
    </rPh>
    <rPh sb="6" eb="8">
      <t>シンタイ</t>
    </rPh>
    <rPh sb="9" eb="11">
      <t>チテキ</t>
    </rPh>
    <rPh sb="12" eb="14">
      <t>セイシン</t>
    </rPh>
    <rPh sb="14" eb="16">
      <t>ショウガイ</t>
    </rPh>
    <rPh sb="16" eb="17">
      <t>モノ</t>
    </rPh>
    <rPh sb="17" eb="18">
      <t>オヨ</t>
    </rPh>
    <rPh sb="19" eb="21">
      <t>ジドウ</t>
    </rPh>
    <rPh sb="21" eb="23">
      <t>フクシ</t>
    </rPh>
    <rPh sb="23" eb="24">
      <t>ホウ</t>
    </rPh>
    <rPh sb="25" eb="27">
      <t>オウフク</t>
    </rPh>
    <phoneticPr fontId="3"/>
  </si>
  <si>
    <t>大人のみ　　身体・知的・精神障害者及び児童福祉法（片道）</t>
    <rPh sb="0" eb="1">
      <t>ダイ</t>
    </rPh>
    <rPh sb="1" eb="2">
      <t>ジン</t>
    </rPh>
    <rPh sb="6" eb="8">
      <t>シンタイ</t>
    </rPh>
    <rPh sb="9" eb="11">
      <t>チテキ</t>
    </rPh>
    <rPh sb="12" eb="14">
      <t>セイシン</t>
    </rPh>
    <rPh sb="14" eb="16">
      <t>ショウガイ</t>
    </rPh>
    <rPh sb="16" eb="17">
      <t>モノ</t>
    </rPh>
    <rPh sb="17" eb="18">
      <t>オヨ</t>
    </rPh>
    <rPh sb="19" eb="21">
      <t>ジドウ</t>
    </rPh>
    <rPh sb="21" eb="23">
      <t>フクシ</t>
    </rPh>
    <rPh sb="23" eb="24">
      <t>ホウ</t>
    </rPh>
    <rPh sb="25" eb="27">
      <t>カタミチ</t>
    </rPh>
    <phoneticPr fontId="3"/>
  </si>
  <si>
    <t>各種定期券　旅客運賃計算書</t>
    <rPh sb="0" eb="2">
      <t>カクシュ</t>
    </rPh>
    <rPh sb="2" eb="5">
      <t>テイキケン</t>
    </rPh>
    <rPh sb="6" eb="8">
      <t>リョキャク</t>
    </rPh>
    <rPh sb="8" eb="10">
      <t>ウンチン</t>
    </rPh>
    <rPh sb="10" eb="13">
      <t>ケイサンショ</t>
    </rPh>
    <phoneticPr fontId="3"/>
  </si>
  <si>
    <t>区間運賃</t>
    <rPh sb="0" eb="2">
      <t>クカン</t>
    </rPh>
    <rPh sb="2" eb="4">
      <t>ウンチン</t>
    </rPh>
    <phoneticPr fontId="3"/>
  </si>
  <si>
    <t>学期定期</t>
    <rPh sb="0" eb="2">
      <t>ガッキ</t>
    </rPh>
    <rPh sb="2" eb="4">
      <t>テイキ</t>
    </rPh>
    <phoneticPr fontId="3"/>
  </si>
  <si>
    <t>　学校の始終業日に合わせ期間日数を
　入力してください（学校により異なります）</t>
    <rPh sb="1" eb="3">
      <t>ガッコウ</t>
    </rPh>
    <rPh sb="4" eb="5">
      <t>シ</t>
    </rPh>
    <rPh sb="5" eb="6">
      <t>シュウ</t>
    </rPh>
    <rPh sb="6" eb="7">
      <t>ギョウ</t>
    </rPh>
    <rPh sb="7" eb="8">
      <t>ニチ</t>
    </rPh>
    <rPh sb="9" eb="10">
      <t>ア</t>
    </rPh>
    <rPh sb="12" eb="14">
      <t>キカン</t>
    </rPh>
    <rPh sb="14" eb="16">
      <t>ニッスウ</t>
    </rPh>
    <rPh sb="19" eb="21">
      <t>ニュウリョク</t>
    </rPh>
    <rPh sb="28" eb="30">
      <t>ガッコウ</t>
    </rPh>
    <rPh sb="33" eb="34">
      <t>コト</t>
    </rPh>
    <phoneticPr fontId="3"/>
  </si>
  <si>
    <t>日</t>
    <rPh sb="0" eb="1">
      <t>ニチ</t>
    </rPh>
    <phoneticPr fontId="3"/>
  </si>
  <si>
    <t>　　　※区間運賃のみ入力ください。ただし、学期定期券購入の場合は下段も入力ください。</t>
    <rPh sb="4" eb="6">
      <t>クカン</t>
    </rPh>
    <rPh sb="6" eb="8">
      <t>ウンチン</t>
    </rPh>
    <rPh sb="10" eb="12">
      <t>ニュウリョク</t>
    </rPh>
    <rPh sb="21" eb="23">
      <t>ガッキ</t>
    </rPh>
    <rPh sb="23" eb="25">
      <t>テイキ</t>
    </rPh>
    <rPh sb="25" eb="26">
      <t>ケン</t>
    </rPh>
    <rPh sb="26" eb="28">
      <t>コウニュウ</t>
    </rPh>
    <rPh sb="29" eb="31">
      <t>バアイ</t>
    </rPh>
    <rPh sb="32" eb="34">
      <t>ゲダン</t>
    </rPh>
    <rPh sb="35" eb="37">
      <t>ニュウリョク</t>
    </rPh>
    <phoneticPr fontId="3"/>
  </si>
  <si>
    <t>注２　「特殊」欄は下記割引旅客運賃適用の方用です。</t>
    <rPh sb="0" eb="1">
      <t>チュウ</t>
    </rPh>
    <rPh sb="4" eb="6">
      <t>トクシュ</t>
    </rPh>
    <rPh sb="7" eb="8">
      <t>ラン</t>
    </rPh>
    <rPh sb="9" eb="11">
      <t>カキ</t>
    </rPh>
    <rPh sb="11" eb="13">
      <t>ワリビキ</t>
    </rPh>
    <rPh sb="13" eb="15">
      <t>リョキャク</t>
    </rPh>
    <rPh sb="15" eb="17">
      <t>ウンチン</t>
    </rPh>
    <rPh sb="17" eb="19">
      <t>テキヨウ</t>
    </rPh>
    <rPh sb="20" eb="21">
      <t>カタ</t>
    </rPh>
    <rPh sb="21" eb="22">
      <t>ヨウ</t>
    </rPh>
    <phoneticPr fontId="3"/>
  </si>
  <si>
    <t>　　　　　・身体障害者手帳の交付を受けている方</t>
    <rPh sb="6" eb="8">
      <t>シンタイ</t>
    </rPh>
    <rPh sb="8" eb="11">
      <t>ショウガイシャ</t>
    </rPh>
    <rPh sb="11" eb="13">
      <t>テチョウ</t>
    </rPh>
    <rPh sb="14" eb="16">
      <t>コウフ</t>
    </rPh>
    <rPh sb="17" eb="18">
      <t>ウ</t>
    </rPh>
    <rPh sb="22" eb="23">
      <t>カタ</t>
    </rPh>
    <phoneticPr fontId="3"/>
  </si>
  <si>
    <t>　　　　　・知的障害者療育手帳の交付を受けている方</t>
    <rPh sb="6" eb="8">
      <t>チテキ</t>
    </rPh>
    <rPh sb="8" eb="10">
      <t>ショウガイ</t>
    </rPh>
    <rPh sb="10" eb="11">
      <t>シャ</t>
    </rPh>
    <rPh sb="11" eb="13">
      <t>リョウイク</t>
    </rPh>
    <rPh sb="13" eb="15">
      <t>テチョウ</t>
    </rPh>
    <rPh sb="16" eb="18">
      <t>コウフ</t>
    </rPh>
    <rPh sb="19" eb="20">
      <t>ウ</t>
    </rPh>
    <rPh sb="24" eb="25">
      <t>カタ</t>
    </rPh>
    <phoneticPr fontId="3"/>
  </si>
  <si>
    <t>　　　　　・児童福祉法の諸施設で養護を受けている方</t>
    <rPh sb="6" eb="8">
      <t>ジドウ</t>
    </rPh>
    <rPh sb="8" eb="10">
      <t>フクシ</t>
    </rPh>
    <rPh sb="10" eb="11">
      <t>ホウ</t>
    </rPh>
    <rPh sb="12" eb="13">
      <t>ショ</t>
    </rPh>
    <rPh sb="13" eb="15">
      <t>シセツ</t>
    </rPh>
    <rPh sb="16" eb="18">
      <t>ヨウゴ</t>
    </rPh>
    <rPh sb="19" eb="20">
      <t>ウ</t>
    </rPh>
    <rPh sb="24" eb="25">
      <t>カタ</t>
    </rPh>
    <phoneticPr fontId="3"/>
  </si>
  <si>
    <t>　　　　　・精神障害者保健福祉手帳の交付を受けている方</t>
    <rPh sb="6" eb="8">
      <t>セイシン</t>
    </rPh>
    <rPh sb="8" eb="10">
      <t>ショウガイ</t>
    </rPh>
    <rPh sb="10" eb="11">
      <t>シャ</t>
    </rPh>
    <rPh sb="11" eb="13">
      <t>ホケン</t>
    </rPh>
    <rPh sb="13" eb="15">
      <t>フクシ</t>
    </rPh>
    <rPh sb="15" eb="17">
      <t>テチョウ</t>
    </rPh>
    <rPh sb="18" eb="20">
      <t>コウフ</t>
    </rPh>
    <rPh sb="21" eb="22">
      <t>ウ</t>
    </rPh>
    <rPh sb="26" eb="27">
      <t>カタ</t>
    </rPh>
    <phoneticPr fontId="3"/>
  </si>
  <si>
    <t>　　なお、「特殊」欄は大人運賃の表示です。小児の方は通常の「小児」欄と同額となります。</t>
    <rPh sb="6" eb="8">
      <t>トクシュ</t>
    </rPh>
    <rPh sb="9" eb="10">
      <t>ラン</t>
    </rPh>
    <rPh sb="11" eb="13">
      <t>オトナ</t>
    </rPh>
    <rPh sb="13" eb="15">
      <t>ウンチン</t>
    </rPh>
    <rPh sb="16" eb="18">
      <t>ヒョウジ</t>
    </rPh>
    <rPh sb="21" eb="23">
      <t>ショウニ</t>
    </rPh>
    <rPh sb="24" eb="25">
      <t>カタ</t>
    </rPh>
    <rPh sb="26" eb="28">
      <t>ツウジョウ</t>
    </rPh>
    <rPh sb="30" eb="32">
      <t>ショウニ</t>
    </rPh>
    <rPh sb="33" eb="34">
      <t>ラン</t>
    </rPh>
    <rPh sb="35" eb="37">
      <t>ドウガク</t>
    </rPh>
    <phoneticPr fontId="3"/>
  </si>
  <si>
    <t>往　復　定　期　券（一般路線バス）</t>
    <rPh sb="0" eb="1">
      <t>オウ</t>
    </rPh>
    <rPh sb="2" eb="3">
      <t>マタ</t>
    </rPh>
    <rPh sb="4" eb="5">
      <t>サダム</t>
    </rPh>
    <rPh sb="6" eb="7">
      <t>キ</t>
    </rPh>
    <rPh sb="8" eb="9">
      <t>ケン</t>
    </rPh>
    <rPh sb="10" eb="12">
      <t>イッパン</t>
    </rPh>
    <rPh sb="12" eb="14">
      <t>ロセン</t>
    </rPh>
    <phoneticPr fontId="3"/>
  </si>
  <si>
    <t>小児</t>
    <rPh sb="0" eb="2">
      <t>ショウニ</t>
    </rPh>
    <phoneticPr fontId="3"/>
  </si>
  <si>
    <t>特殊</t>
    <rPh sb="0" eb="2">
      <t>トクシュ</t>
    </rPh>
    <phoneticPr fontId="3"/>
  </si>
  <si>
    <t>学 期</t>
    <rPh sb="0" eb="1">
      <t>ガク</t>
    </rPh>
    <rPh sb="2" eb="3">
      <t>キ</t>
    </rPh>
    <phoneticPr fontId="3"/>
  </si>
  <si>
    <t>片　道　定　期　券（一般路線バス）</t>
    <rPh sb="0" eb="1">
      <t>カタ</t>
    </rPh>
    <rPh sb="2" eb="3">
      <t>ミチ</t>
    </rPh>
    <rPh sb="4" eb="5">
      <t>サダム</t>
    </rPh>
    <rPh sb="6" eb="7">
      <t>キ</t>
    </rPh>
    <rPh sb="8" eb="9">
      <t>ケン</t>
    </rPh>
    <rPh sb="10" eb="12">
      <t>イッパン</t>
    </rPh>
    <rPh sb="12" eb="14">
      <t>ロセン</t>
    </rPh>
    <phoneticPr fontId="3"/>
  </si>
  <si>
    <t>－</t>
    <phoneticPr fontId="3"/>
  </si>
  <si>
    <t>注１　区間運賃は大人の片道運賃の入力となります。</t>
    <rPh sb="0" eb="1">
      <t>チュウ</t>
    </rPh>
    <rPh sb="3" eb="5">
      <t>クカン</t>
    </rPh>
    <rPh sb="5" eb="7">
      <t>ウンチン</t>
    </rPh>
    <rPh sb="8" eb="10">
      <t>オトナ</t>
    </rPh>
    <rPh sb="11" eb="13">
      <t>カタミチ</t>
    </rPh>
    <rPh sb="13" eb="15">
      <t>ウンチン</t>
    </rPh>
    <rPh sb="16" eb="18">
      <t>ニュウリョク</t>
    </rPh>
    <phoneticPr fontId="3"/>
  </si>
  <si>
    <t>大　往復</t>
    <rPh sb="0" eb="1">
      <t>ダイ</t>
    </rPh>
    <rPh sb="2" eb="4">
      <t>オウフク</t>
    </rPh>
    <phoneticPr fontId="3"/>
  </si>
  <si>
    <t>大　片道</t>
    <rPh sb="0" eb="1">
      <t>ダイ</t>
    </rPh>
    <rPh sb="2" eb="4">
      <t>カタミチ</t>
    </rPh>
    <phoneticPr fontId="3"/>
  </si>
  <si>
    <t>小　往復</t>
    <rPh sb="0" eb="1">
      <t>ショウ</t>
    </rPh>
    <rPh sb="2" eb="4">
      <t>オウフク</t>
    </rPh>
    <phoneticPr fontId="3"/>
  </si>
  <si>
    <t>小　片道</t>
    <rPh sb="0" eb="1">
      <t>ショウ</t>
    </rPh>
    <rPh sb="2" eb="4">
      <t>カタミチ</t>
    </rPh>
    <phoneticPr fontId="3"/>
  </si>
  <si>
    <t>特　往復</t>
    <rPh sb="0" eb="1">
      <t>トク</t>
    </rPh>
    <rPh sb="2" eb="4">
      <t>オウフク</t>
    </rPh>
    <phoneticPr fontId="3"/>
  </si>
  <si>
    <t>特　片道</t>
    <rPh sb="0" eb="1">
      <t>トク</t>
    </rPh>
    <rPh sb="2" eb="4">
      <t>カタミチ</t>
    </rPh>
    <phoneticPr fontId="3"/>
  </si>
  <si>
    <t>１回の乗降（乗り継ぎなし）の場合は運賃額①の欄に入力してください。</t>
    <rPh sb="1" eb="2">
      <t>カイ</t>
    </rPh>
    <rPh sb="3" eb="5">
      <t>ジョウコウ</t>
    </rPh>
    <rPh sb="6" eb="7">
      <t>ノ</t>
    </rPh>
    <rPh sb="8" eb="9">
      <t>ツ</t>
    </rPh>
    <rPh sb="14" eb="16">
      <t>バアイ</t>
    </rPh>
    <rPh sb="17" eb="19">
      <t>ウンチン</t>
    </rPh>
    <rPh sb="19" eb="20">
      <t>ガク</t>
    </rPh>
    <rPh sb="22" eb="23">
      <t>ラン</t>
    </rPh>
    <rPh sb="24" eb="26">
      <t>ニュウリョク</t>
    </rPh>
    <phoneticPr fontId="3"/>
  </si>
  <si>
    <t>(乗り継ぎ時)</t>
    <rPh sb="1" eb="2">
      <t>ノ</t>
    </rPh>
    <rPh sb="3" eb="4">
      <t>ツ</t>
    </rPh>
    <rPh sb="5" eb="6">
      <t>ジ</t>
    </rPh>
    <phoneticPr fontId="3"/>
  </si>
  <si>
    <t>運賃額
①</t>
    <rPh sb="0" eb="2">
      <t>ウンチン</t>
    </rPh>
    <rPh sb="2" eb="3">
      <t>ガク</t>
    </rPh>
    <phoneticPr fontId="3"/>
  </si>
  <si>
    <t>運賃額
②</t>
    <rPh sb="0" eb="2">
      <t>ウンチン</t>
    </rPh>
    <rPh sb="2" eb="3">
      <t>ガク</t>
    </rPh>
    <phoneticPr fontId="3"/>
  </si>
  <si>
    <t>糸魚川バス専用</t>
    <rPh sb="0" eb="3">
      <t>イトイガワ</t>
    </rPh>
    <rPh sb="5" eb="7">
      <t>センヨウ</t>
    </rPh>
    <phoneticPr fontId="3"/>
  </si>
  <si>
    <t>現在</t>
    <rPh sb="0" eb="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</si>
</sst>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▲ &quot;#,##0"/>
    <numFmt numFmtId="178" formatCode="0&quot;日&quot;"/>
    <numFmt numFmtId="179" formatCode="0&quot;円&quot;"/>
    <numFmt numFmtId="181" formatCode="[$-411]ge\.m\.d;@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Century"/>
      <family val="1"/>
    </font>
    <font>
      <sz val="11"/>
      <name val="Century"/>
      <family val="1"/>
    </font>
    <font>
      <sz val="11"/>
      <color indexed="10"/>
      <name val="HG丸ｺﾞｼｯｸM-PRO"/>
      <family val="3"/>
      <charset val="128"/>
    </font>
    <font>
      <sz val="11"/>
      <name val="FUJ明朝体"/>
      <family val="1"/>
      <charset val="128"/>
    </font>
    <font>
      <sz val="12"/>
      <name val="HGP創英角ｺﾞｼｯｸUB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2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173">
    <xf numFmtId="0" fontId="0" fillId="0" borderId="0" xfId="0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/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0" xfId="0" applyFont="1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24" xfId="0" applyFont="1" applyBorder="1" applyAlignment="1"/>
    <xf numFmtId="0" fontId="7" fillId="0" borderId="21" xfId="0" applyFont="1" applyBorder="1" applyAlignment="1"/>
    <xf numFmtId="0" fontId="7" fillId="0" borderId="23" xfId="0" applyFont="1" applyBorder="1" applyAlignment="1"/>
    <xf numFmtId="0" fontId="5" fillId="0" borderId="0" xfId="0" applyFont="1"/>
    <xf numFmtId="0" fontId="4" fillId="0" borderId="25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27" xfId="0" applyFont="1" applyBorder="1" applyAlignment="1"/>
    <xf numFmtId="0" fontId="4" fillId="0" borderId="28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4" fillId="0" borderId="0" xfId="0" applyFont="1" applyFill="1"/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8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178" fontId="13" fillId="0" borderId="38" xfId="0" applyNumberFormat="1" applyFont="1" applyFill="1" applyBorder="1" applyAlignment="1">
      <alignment horizontal="center" vertical="center"/>
    </xf>
    <xf numFmtId="177" fontId="12" fillId="0" borderId="38" xfId="0" applyNumberFormat="1" applyFont="1" applyFill="1" applyBorder="1"/>
    <xf numFmtId="177" fontId="12" fillId="0" borderId="39" xfId="0" applyNumberFormat="1" applyFont="1" applyFill="1" applyBorder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12" fillId="0" borderId="41" xfId="0" applyNumberFormat="1" applyFont="1" applyFill="1" applyBorder="1"/>
    <xf numFmtId="177" fontId="12" fillId="0" borderId="42" xfId="0" applyNumberFormat="1" applyFont="1" applyFill="1" applyBorder="1" applyAlignment="1"/>
    <xf numFmtId="177" fontId="12" fillId="0" borderId="43" xfId="0" applyNumberFormat="1" applyFont="1" applyFill="1" applyBorder="1"/>
    <xf numFmtId="178" fontId="16" fillId="0" borderId="38" xfId="0" applyNumberFormat="1" applyFont="1" applyFill="1" applyBorder="1" applyAlignment="1">
      <alignment horizontal="center" vertical="center"/>
    </xf>
    <xf numFmtId="178" fontId="16" fillId="0" borderId="44" xfId="0" applyNumberFormat="1" applyFont="1" applyFill="1" applyBorder="1" applyAlignment="1">
      <alignment horizontal="center" vertical="center"/>
    </xf>
    <xf numFmtId="177" fontId="12" fillId="0" borderId="43" xfId="0" applyNumberFormat="1" applyFont="1" applyFill="1" applyBorder="1" applyAlignment="1"/>
    <xf numFmtId="0" fontId="4" fillId="0" borderId="27" xfId="0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5" fillId="0" borderId="0" xfId="0" applyNumberFormat="1" applyFont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176" fontId="36" fillId="0" borderId="46" xfId="0" applyNumberFormat="1" applyFont="1" applyBorder="1" applyAlignment="1" applyProtection="1">
      <alignment vertical="center"/>
      <protection locked="0"/>
    </xf>
    <xf numFmtId="176" fontId="0" fillId="0" borderId="11" xfId="0" applyNumberFormat="1" applyBorder="1" applyAlignment="1">
      <alignment vertical="center"/>
    </xf>
    <xf numFmtId="176" fontId="37" fillId="0" borderId="0" xfId="0" applyNumberFormat="1" applyFont="1" applyAlignment="1">
      <alignment vertical="top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5" fillId="0" borderId="45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0" fillId="0" borderId="50" xfId="0" applyNumberForma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7" fontId="11" fillId="0" borderId="59" xfId="0" applyNumberFormat="1" applyFont="1" applyFill="1" applyBorder="1"/>
    <xf numFmtId="177" fontId="11" fillId="0" borderId="24" xfId="0" applyNumberFormat="1" applyFont="1" applyFill="1" applyBorder="1"/>
    <xf numFmtId="177" fontId="11" fillId="0" borderId="21" xfId="0" applyNumberFormat="1" applyFont="1" applyFill="1" applyBorder="1"/>
    <xf numFmtId="177" fontId="11" fillId="0" borderId="22" xfId="0" applyNumberFormat="1" applyFont="1" applyFill="1" applyBorder="1"/>
    <xf numFmtId="177" fontId="11" fillId="0" borderId="23" xfId="0" applyNumberFormat="1" applyFont="1" applyFill="1" applyBorder="1"/>
    <xf numFmtId="177" fontId="11" fillId="0" borderId="36" xfId="0" applyNumberFormat="1" applyFont="1" applyFill="1" applyBorder="1"/>
    <xf numFmtId="176" fontId="15" fillId="0" borderId="60" xfId="0" applyNumberFormat="1" applyFont="1" applyBorder="1" applyAlignment="1">
      <alignment horizontal="center" vertical="center" textRotation="255"/>
    </xf>
    <xf numFmtId="177" fontId="11" fillId="0" borderId="27" xfId="0" applyNumberFormat="1" applyFont="1" applyFill="1" applyBorder="1"/>
    <xf numFmtId="177" fontId="11" fillId="0" borderId="59" xfId="0" applyNumberFormat="1" applyFont="1" applyFill="1" applyBorder="1" applyAlignment="1"/>
    <xf numFmtId="14" fontId="25" fillId="0" borderId="0" xfId="0" applyNumberFormat="1" applyFont="1" applyAlignment="1">
      <alignment vertical="center"/>
    </xf>
    <xf numFmtId="176" fontId="0" fillId="0" borderId="61" xfId="0" applyNumberForma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7" fontId="38" fillId="0" borderId="44" xfId="0" applyNumberFormat="1" applyFont="1" applyFill="1" applyBorder="1"/>
    <xf numFmtId="177" fontId="38" fillId="0" borderId="38" xfId="0" applyNumberFormat="1" applyFont="1" applyFill="1" applyBorder="1"/>
    <xf numFmtId="179" fontId="2" fillId="0" borderId="0" xfId="0" applyNumberFormat="1" applyFont="1" applyAlignment="1">
      <alignment vertical="center"/>
    </xf>
    <xf numFmtId="176" fontId="0" fillId="0" borderId="63" xfId="0" applyNumberFormat="1" applyBorder="1" applyAlignment="1">
      <alignment horizontal="center" vertical="center" wrapText="1"/>
    </xf>
    <xf numFmtId="179" fontId="39" fillId="0" borderId="64" xfId="0" applyNumberFormat="1" applyFont="1" applyBorder="1" applyAlignment="1" applyProtection="1">
      <alignment vertical="center"/>
      <protection locked="0"/>
    </xf>
    <xf numFmtId="176" fontId="40" fillId="0" borderId="65" xfId="0" applyNumberFormat="1" applyFont="1" applyBorder="1" applyAlignment="1" applyProtection="1">
      <alignment vertical="center"/>
    </xf>
    <xf numFmtId="181" fontId="2" fillId="0" borderId="0" xfId="0" applyNumberFormat="1" applyFont="1" applyAlignment="1">
      <alignment vertical="center"/>
    </xf>
    <xf numFmtId="17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24" borderId="69" xfId="0" applyNumberFormat="1" applyFill="1" applyBorder="1" applyAlignment="1">
      <alignment horizontal="center" vertical="center"/>
    </xf>
    <xf numFmtId="176" fontId="0" fillId="24" borderId="70" xfId="0" applyNumberFormat="1" applyFill="1" applyBorder="1" applyAlignment="1">
      <alignment horizontal="center" vertical="center"/>
    </xf>
    <xf numFmtId="176" fontId="0" fillId="24" borderId="71" xfId="0" applyNumberFormat="1" applyFill="1" applyBorder="1" applyAlignment="1">
      <alignment horizontal="center" vertical="center"/>
    </xf>
    <xf numFmtId="176" fontId="0" fillId="0" borderId="25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</xdr:row>
      <xdr:rowOff>76200</xdr:rowOff>
    </xdr:from>
    <xdr:to>
      <xdr:col>1</xdr:col>
      <xdr:colOff>466725</xdr:colOff>
      <xdr:row>12</xdr:row>
      <xdr:rowOff>171450</xdr:rowOff>
    </xdr:to>
    <xdr:sp macro="" textlink="">
      <xdr:nvSpPr>
        <xdr:cNvPr id="1028" name="AutoShape 1"/>
        <xdr:cNvSpPr>
          <a:spLocks/>
        </xdr:cNvSpPr>
      </xdr:nvSpPr>
      <xdr:spPr bwMode="auto">
        <a:xfrm>
          <a:off x="1123950" y="2857500"/>
          <a:ext cx="76200" cy="781050"/>
        </a:xfrm>
        <a:prstGeom prst="leftBracket">
          <a:avLst>
            <a:gd name="adj" fmla="val 854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3"/>
  <sheetViews>
    <sheetView showGridLines="0" tabSelected="1" zoomScale="75" workbookViewId="0">
      <selection activeCell="J5" sqref="J5"/>
    </sheetView>
  </sheetViews>
  <sheetFormatPr defaultColWidth="9.625" defaultRowHeight="18" customHeight="1"/>
  <cols>
    <col min="1" max="16384" width="9.625" style="105"/>
  </cols>
  <sheetData>
    <row r="1" spans="1:8" ht="18" customHeight="1">
      <c r="A1" s="104" t="s">
        <v>69</v>
      </c>
      <c r="E1" s="135"/>
      <c r="F1" s="106"/>
      <c r="G1" s="146">
        <v>43739</v>
      </c>
      <c r="H1" s="105" t="s">
        <v>70</v>
      </c>
    </row>
    <row r="2" spans="1:8" ht="30" customHeight="1">
      <c r="B2" s="147" t="s">
        <v>40</v>
      </c>
      <c r="C2" s="148"/>
      <c r="D2" s="148"/>
      <c r="E2" s="148"/>
      <c r="F2" s="148"/>
      <c r="G2" s="148"/>
      <c r="H2" s="148"/>
    </row>
    <row r="3" spans="1:8" ht="18" customHeight="1">
      <c r="B3" s="106" t="s">
        <v>65</v>
      </c>
      <c r="D3" s="106"/>
      <c r="E3" s="106"/>
    </row>
    <row r="4" spans="1:8" ht="18" customHeight="1" thickBot="1">
      <c r="G4" s="142">
        <v>-80</v>
      </c>
      <c r="H4" s="105" t="s">
        <v>66</v>
      </c>
    </row>
    <row r="5" spans="1:8" ht="36" customHeight="1" thickBot="1">
      <c r="B5" s="107" t="s">
        <v>41</v>
      </c>
      <c r="C5" s="143" t="s">
        <v>67</v>
      </c>
      <c r="D5" s="144">
        <v>810</v>
      </c>
      <c r="E5" s="143" t="s">
        <v>68</v>
      </c>
      <c r="F5" s="144">
        <v>0</v>
      </c>
      <c r="G5" s="145">
        <f>IF(F5=0,D5,D5+F5+G4)</f>
        <v>810</v>
      </c>
      <c r="H5" s="109" t="s">
        <v>12</v>
      </c>
    </row>
    <row r="6" spans="1:8" ht="36" customHeight="1" thickBot="1">
      <c r="B6" s="107" t="s">
        <v>42</v>
      </c>
      <c r="C6" s="156" t="s">
        <v>43</v>
      </c>
      <c r="D6" s="157"/>
      <c r="E6" s="157"/>
      <c r="F6" s="158"/>
      <c r="G6" s="108">
        <v>100</v>
      </c>
      <c r="H6" s="109" t="s">
        <v>44</v>
      </c>
    </row>
    <row r="7" spans="1:8" ht="27" customHeight="1">
      <c r="B7" s="110" t="s">
        <v>45</v>
      </c>
    </row>
    <row r="8" spans="1:8" ht="18" customHeight="1">
      <c r="B8" s="105" t="s">
        <v>58</v>
      </c>
    </row>
    <row r="9" spans="1:8" ht="18" customHeight="1">
      <c r="B9" s="105" t="s">
        <v>46</v>
      </c>
    </row>
    <row r="10" spans="1:8" ht="18" customHeight="1">
      <c r="B10" s="105" t="s">
        <v>47</v>
      </c>
    </row>
    <row r="11" spans="1:8" ht="18" customHeight="1">
      <c r="B11" s="105" t="s">
        <v>48</v>
      </c>
    </row>
    <row r="12" spans="1:8" ht="18" customHeight="1">
      <c r="B12" s="105" t="s">
        <v>49</v>
      </c>
    </row>
    <row r="13" spans="1:8" ht="18" customHeight="1">
      <c r="B13" s="105" t="s">
        <v>50</v>
      </c>
    </row>
    <row r="14" spans="1:8" ht="18" customHeight="1">
      <c r="B14" s="105" t="s">
        <v>51</v>
      </c>
    </row>
    <row r="15" spans="1:8" ht="18" customHeight="1" thickBot="1"/>
    <row r="16" spans="1:8" ht="18" customHeight="1" thickTop="1">
      <c r="B16" s="149"/>
      <c r="C16" s="153" t="s">
        <v>52</v>
      </c>
      <c r="D16" s="154"/>
      <c r="E16" s="154"/>
      <c r="F16" s="154"/>
      <c r="G16" s="154"/>
      <c r="H16" s="155"/>
    </row>
    <row r="17" spans="2:8" ht="18" customHeight="1">
      <c r="B17" s="150"/>
      <c r="C17" s="151" t="s">
        <v>10</v>
      </c>
      <c r="D17" s="151"/>
      <c r="E17" s="151"/>
      <c r="F17" s="151" t="s">
        <v>11</v>
      </c>
      <c r="G17" s="151"/>
      <c r="H17" s="152"/>
    </row>
    <row r="18" spans="2:8" ht="18" customHeight="1">
      <c r="B18" s="150"/>
      <c r="C18" s="107" t="s">
        <v>28</v>
      </c>
      <c r="D18" s="107" t="s">
        <v>53</v>
      </c>
      <c r="E18" s="107" t="s">
        <v>54</v>
      </c>
      <c r="F18" s="107" t="s">
        <v>28</v>
      </c>
      <c r="G18" s="107" t="s">
        <v>53</v>
      </c>
      <c r="H18" s="111" t="s">
        <v>54</v>
      </c>
    </row>
    <row r="19" spans="2:8" ht="18" customHeight="1">
      <c r="B19" s="112" t="s">
        <v>3</v>
      </c>
      <c r="C19" s="113">
        <f>往復!B9</f>
        <v>29300</v>
      </c>
      <c r="D19" s="113">
        <f>往復!L9</f>
        <v>14650</v>
      </c>
      <c r="E19" s="113">
        <f>特殊!B9</f>
        <v>20510</v>
      </c>
      <c r="F19" s="113">
        <f>往復!E9</f>
        <v>24370</v>
      </c>
      <c r="G19" s="113">
        <f>往復!O9</f>
        <v>12190</v>
      </c>
      <c r="H19" s="114">
        <f>特殊!E9</f>
        <v>17060</v>
      </c>
    </row>
    <row r="20" spans="2:8" ht="18" customHeight="1">
      <c r="B20" s="112" t="s">
        <v>4</v>
      </c>
      <c r="C20" s="113">
        <f>往復!C9</f>
        <v>83510</v>
      </c>
      <c r="D20" s="113">
        <f>往復!M9</f>
        <v>41760</v>
      </c>
      <c r="E20" s="113">
        <f>特殊!C9</f>
        <v>58460</v>
      </c>
      <c r="F20" s="113">
        <f>往復!F9</f>
        <v>69450</v>
      </c>
      <c r="G20" s="113">
        <f>往復!P9</f>
        <v>34730</v>
      </c>
      <c r="H20" s="114">
        <f>特殊!F9</f>
        <v>48620</v>
      </c>
    </row>
    <row r="21" spans="2:8" ht="18" customHeight="1">
      <c r="B21" s="112" t="s">
        <v>5</v>
      </c>
      <c r="C21" s="113">
        <f>往復!D9</f>
        <v>158220</v>
      </c>
      <c r="D21" s="113">
        <f>往復!N9</f>
        <v>79110</v>
      </c>
      <c r="E21" s="113">
        <f>特殊!D9</f>
        <v>110750</v>
      </c>
      <c r="F21" s="115">
        <f>往復!G9</f>
        <v>131600</v>
      </c>
      <c r="G21" s="115">
        <f>往復!Q9</f>
        <v>65800</v>
      </c>
      <c r="H21" s="116">
        <f>特殊!G9</f>
        <v>92120</v>
      </c>
    </row>
    <row r="22" spans="2:8" ht="18" customHeight="1" thickBot="1">
      <c r="B22" s="136"/>
      <c r="C22" s="115"/>
      <c r="D22" s="115"/>
      <c r="E22" s="137"/>
      <c r="F22" s="138"/>
      <c r="G22" s="138"/>
      <c r="H22" s="139"/>
    </row>
    <row r="23" spans="2:8" ht="18" customHeight="1" thickTop="1" thickBot="1">
      <c r="B23" s="117" t="s">
        <v>55</v>
      </c>
      <c r="C23" s="118" t="s">
        <v>57</v>
      </c>
      <c r="D23" s="118" t="s">
        <v>57</v>
      </c>
      <c r="E23" s="119" t="s">
        <v>57</v>
      </c>
      <c r="F23" s="120">
        <f>'学期 (往復・片道)'!B3</f>
        <v>77170</v>
      </c>
      <c r="G23" s="121">
        <f>'学期 (往復・片道)'!F3</f>
        <v>38590</v>
      </c>
      <c r="H23" s="122">
        <f>'学期 (往復・片道)'!J3</f>
        <v>54020</v>
      </c>
    </row>
    <row r="24" spans="2:8" ht="18" customHeight="1" thickTop="1" thickBot="1"/>
    <row r="25" spans="2:8" ht="18" customHeight="1" thickTop="1">
      <c r="B25" s="149"/>
      <c r="C25" s="153" t="s">
        <v>56</v>
      </c>
      <c r="D25" s="154"/>
      <c r="E25" s="154"/>
      <c r="F25" s="154"/>
      <c r="G25" s="154"/>
      <c r="H25" s="155"/>
    </row>
    <row r="26" spans="2:8" ht="18" customHeight="1">
      <c r="B26" s="150"/>
      <c r="C26" s="151" t="s">
        <v>10</v>
      </c>
      <c r="D26" s="151"/>
      <c r="E26" s="151"/>
      <c r="F26" s="151" t="s">
        <v>11</v>
      </c>
      <c r="G26" s="151"/>
      <c r="H26" s="152"/>
    </row>
    <row r="27" spans="2:8" ht="18" customHeight="1">
      <c r="B27" s="150"/>
      <c r="C27" s="107" t="s">
        <v>28</v>
      </c>
      <c r="D27" s="107" t="s">
        <v>53</v>
      </c>
      <c r="E27" s="107" t="s">
        <v>54</v>
      </c>
      <c r="F27" s="107" t="s">
        <v>28</v>
      </c>
      <c r="G27" s="107" t="s">
        <v>53</v>
      </c>
      <c r="H27" s="111" t="s">
        <v>54</v>
      </c>
    </row>
    <row r="28" spans="2:8" ht="18" customHeight="1">
      <c r="B28" s="112" t="s">
        <v>3</v>
      </c>
      <c r="C28" s="113">
        <f>片道!B9</f>
        <v>14650</v>
      </c>
      <c r="D28" s="113">
        <f>片道!H9</f>
        <v>7330</v>
      </c>
      <c r="E28" s="113">
        <f>特殊!H9</f>
        <v>10260</v>
      </c>
      <c r="F28" s="113">
        <f>片道!E9</f>
        <v>12190</v>
      </c>
      <c r="G28" s="113">
        <f>片道!K9</f>
        <v>6100</v>
      </c>
      <c r="H28" s="114">
        <f>特殊!K9</f>
        <v>8530</v>
      </c>
    </row>
    <row r="29" spans="2:8" ht="18" customHeight="1">
      <c r="B29" s="112" t="s">
        <v>4</v>
      </c>
      <c r="C29" s="113">
        <f>片道!C9</f>
        <v>41760</v>
      </c>
      <c r="D29" s="113">
        <f>片道!I9</f>
        <v>20880</v>
      </c>
      <c r="E29" s="113">
        <f>特殊!I9</f>
        <v>29230</v>
      </c>
      <c r="F29" s="113">
        <f>片道!F9</f>
        <v>34730</v>
      </c>
      <c r="G29" s="113">
        <f>片道!L9</f>
        <v>17370</v>
      </c>
      <c r="H29" s="114">
        <f>特殊!L9</f>
        <v>24310</v>
      </c>
    </row>
    <row r="30" spans="2:8" ht="18" customHeight="1">
      <c r="B30" s="112" t="s">
        <v>5</v>
      </c>
      <c r="C30" s="113">
        <f>片道!D9</f>
        <v>79110</v>
      </c>
      <c r="D30" s="113">
        <f>片道!J9</f>
        <v>39560</v>
      </c>
      <c r="E30" s="113">
        <f>特殊!J9</f>
        <v>55380</v>
      </c>
      <c r="F30" s="115">
        <f>片道!G9</f>
        <v>65800</v>
      </c>
      <c r="G30" s="115">
        <f>片道!M9</f>
        <v>32900</v>
      </c>
      <c r="H30" s="116">
        <f>特殊!M9</f>
        <v>46060</v>
      </c>
    </row>
    <row r="31" spans="2:8" ht="18" customHeight="1" thickBot="1">
      <c r="B31" s="136"/>
      <c r="C31" s="115"/>
      <c r="D31" s="115"/>
      <c r="E31" s="137"/>
      <c r="F31" s="138"/>
      <c r="G31" s="138"/>
      <c r="H31" s="139"/>
    </row>
    <row r="32" spans="2:8" ht="18" customHeight="1" thickTop="1" thickBot="1">
      <c r="B32" s="117" t="s">
        <v>55</v>
      </c>
      <c r="C32" s="118" t="s">
        <v>57</v>
      </c>
      <c r="D32" s="118" t="s">
        <v>57</v>
      </c>
      <c r="E32" s="119" t="s">
        <v>57</v>
      </c>
      <c r="F32" s="123">
        <f>'学期 (往復・片道)'!D3</f>
        <v>38590</v>
      </c>
      <c r="G32" s="124">
        <f>'学期 (往復・片道)'!H3</f>
        <v>19300</v>
      </c>
      <c r="H32" s="125">
        <f>'学期 (往復・片道)'!L3</f>
        <v>27010</v>
      </c>
    </row>
    <row r="33" ht="18" customHeight="1" thickTop="1"/>
  </sheetData>
  <sheetProtection sheet="1" objects="1" scenarios="1"/>
  <mergeCells count="10">
    <mergeCell ref="B2:H2"/>
    <mergeCell ref="B25:B27"/>
    <mergeCell ref="B16:B18"/>
    <mergeCell ref="C26:E26"/>
    <mergeCell ref="F26:H26"/>
    <mergeCell ref="C17:E17"/>
    <mergeCell ref="F17:H17"/>
    <mergeCell ref="C16:H16"/>
    <mergeCell ref="C25:H25"/>
    <mergeCell ref="C6:F6"/>
  </mergeCells>
  <phoneticPr fontId="3"/>
  <conditionalFormatting sqref="G4">
    <cfRule type="expression" dxfId="0" priority="1" stopIfTrue="1">
      <formula>$F$5=0</formula>
    </cfRule>
  </conditionalFormatting>
  <pageMargins left="0.75" right="0.52" top="1" bottom="0.8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R11"/>
  <sheetViews>
    <sheetView zoomScale="70" zoomScaleNormal="100" workbookViewId="0">
      <selection activeCell="B9" sqref="B9"/>
    </sheetView>
  </sheetViews>
  <sheetFormatPr defaultRowHeight="17.25" customHeight="1"/>
  <cols>
    <col min="1" max="1" width="6.625" style="17" customWidth="1"/>
    <col min="2" max="7" width="9.625" style="8" customWidth="1"/>
    <col min="8" max="11" width="9.625" customWidth="1"/>
    <col min="12" max="17" width="9.625" style="8" customWidth="1"/>
    <col min="18" max="18" width="6.625" style="17" customWidth="1"/>
    <col min="19" max="16384" width="9" style="8"/>
  </cols>
  <sheetData>
    <row r="1" spans="1:18" ht="18.75" customHeight="1">
      <c r="A1" s="159" t="s">
        <v>29</v>
      </c>
      <c r="B1" s="38" t="s">
        <v>8</v>
      </c>
      <c r="C1" s="9"/>
      <c r="D1" s="9"/>
      <c r="E1" s="9"/>
      <c r="F1" s="9"/>
      <c r="G1" s="9"/>
      <c r="H1" s="164" t="s">
        <v>15</v>
      </c>
      <c r="I1" s="165"/>
      <c r="J1" s="165"/>
      <c r="K1" s="166"/>
      <c r="L1" s="46" t="s">
        <v>9</v>
      </c>
      <c r="M1" s="9"/>
      <c r="N1" s="9"/>
      <c r="O1" s="9"/>
      <c r="P1" s="9"/>
      <c r="Q1" s="10"/>
      <c r="R1" s="159" t="s">
        <v>29</v>
      </c>
    </row>
    <row r="2" spans="1:18" ht="18.75" customHeight="1">
      <c r="A2" s="160"/>
      <c r="B2" s="38" t="s">
        <v>10</v>
      </c>
      <c r="C2" s="9"/>
      <c r="D2" s="10"/>
      <c r="E2" s="38" t="s">
        <v>11</v>
      </c>
      <c r="F2" s="39"/>
      <c r="G2" s="39"/>
      <c r="H2" s="79" t="s">
        <v>16</v>
      </c>
      <c r="I2" s="1"/>
      <c r="J2" s="2"/>
      <c r="K2" s="80" t="s">
        <v>17</v>
      </c>
      <c r="L2" s="46" t="s">
        <v>10</v>
      </c>
      <c r="M2" s="39"/>
      <c r="N2" s="40"/>
      <c r="O2" s="38" t="s">
        <v>11</v>
      </c>
      <c r="P2" s="9"/>
      <c r="Q2" s="10"/>
      <c r="R2" s="161"/>
    </row>
    <row r="3" spans="1:18" s="56" customFormat="1" ht="18.75" customHeight="1">
      <c r="A3" s="161"/>
      <c r="B3" s="64" t="s">
        <v>3</v>
      </c>
      <c r="C3" s="65" t="s">
        <v>4</v>
      </c>
      <c r="D3" s="66" t="s">
        <v>5</v>
      </c>
      <c r="E3" s="64" t="s">
        <v>3</v>
      </c>
      <c r="F3" s="65" t="s">
        <v>4</v>
      </c>
      <c r="G3" s="69" t="s">
        <v>5</v>
      </c>
      <c r="H3" s="81" t="s">
        <v>3</v>
      </c>
      <c r="I3" s="65" t="s">
        <v>4</v>
      </c>
      <c r="J3" s="66" t="s">
        <v>5</v>
      </c>
      <c r="K3" s="167" t="s">
        <v>33</v>
      </c>
      <c r="L3" s="67" t="s">
        <v>3</v>
      </c>
      <c r="M3" s="65" t="s">
        <v>4</v>
      </c>
      <c r="N3" s="66" t="s">
        <v>5</v>
      </c>
      <c r="O3" s="68" t="s">
        <v>3</v>
      </c>
      <c r="P3" s="65" t="s">
        <v>4</v>
      </c>
      <c r="Q3" s="69" t="s">
        <v>5</v>
      </c>
      <c r="R3" s="161"/>
    </row>
    <row r="4" spans="1:18" s="22" customFormat="1" ht="11.25">
      <c r="A4" s="160"/>
      <c r="B4" s="18" t="s">
        <v>2</v>
      </c>
      <c r="C4" s="19"/>
      <c r="D4" s="20"/>
      <c r="E4" s="18" t="s">
        <v>26</v>
      </c>
      <c r="F4" s="19"/>
      <c r="G4" s="21"/>
      <c r="H4" s="82"/>
      <c r="I4" s="19"/>
      <c r="J4" s="20"/>
      <c r="K4" s="168"/>
      <c r="L4" s="57"/>
      <c r="M4" s="48"/>
      <c r="N4" s="49"/>
      <c r="O4" s="47"/>
      <c r="P4" s="48"/>
      <c r="Q4" s="72"/>
      <c r="R4" s="161"/>
    </row>
    <row r="5" spans="1:18" s="22" customFormat="1" ht="11.25">
      <c r="A5" s="160"/>
      <c r="B5" s="87" t="s">
        <v>34</v>
      </c>
      <c r="C5" s="23" t="s">
        <v>6</v>
      </c>
      <c r="D5" s="24" t="s">
        <v>6</v>
      </c>
      <c r="E5" s="87" t="s">
        <v>35</v>
      </c>
      <c r="F5" s="23" t="s">
        <v>6</v>
      </c>
      <c r="G5" s="25" t="s">
        <v>6</v>
      </c>
      <c r="H5" s="83"/>
      <c r="I5" s="23"/>
      <c r="J5" s="24"/>
      <c r="K5" s="168"/>
      <c r="L5" s="58" t="s">
        <v>28</v>
      </c>
      <c r="M5" s="50" t="s">
        <v>20</v>
      </c>
      <c r="N5" s="51" t="s">
        <v>20</v>
      </c>
      <c r="O5" s="54" t="s">
        <v>20</v>
      </c>
      <c r="P5" s="50" t="s">
        <v>20</v>
      </c>
      <c r="Q5" s="70" t="s">
        <v>20</v>
      </c>
      <c r="R5" s="161"/>
    </row>
    <row r="6" spans="1:18" s="22" customFormat="1" ht="11.25">
      <c r="A6" s="160"/>
      <c r="B6" s="88" t="s">
        <v>1</v>
      </c>
      <c r="C6" s="23" t="s">
        <v>36</v>
      </c>
      <c r="D6" s="24" t="s">
        <v>37</v>
      </c>
      <c r="E6" s="26" t="s">
        <v>27</v>
      </c>
      <c r="F6" s="23" t="s">
        <v>36</v>
      </c>
      <c r="G6" s="25" t="s">
        <v>37</v>
      </c>
      <c r="H6" s="83"/>
      <c r="I6" s="23"/>
      <c r="J6" s="24"/>
      <c r="K6" s="168"/>
      <c r="L6" s="58" t="s">
        <v>30</v>
      </c>
      <c r="M6" s="50" t="s">
        <v>31</v>
      </c>
      <c r="N6" s="51" t="s">
        <v>31</v>
      </c>
      <c r="O6" s="54" t="s">
        <v>31</v>
      </c>
      <c r="P6" s="50" t="s">
        <v>31</v>
      </c>
      <c r="Q6" s="70" t="s">
        <v>31</v>
      </c>
      <c r="R6" s="161"/>
    </row>
    <row r="7" spans="1:18" s="22" customFormat="1" ht="11.25">
      <c r="A7" s="162"/>
      <c r="B7" s="89" t="s">
        <v>0</v>
      </c>
      <c r="C7" s="27"/>
      <c r="D7" s="28"/>
      <c r="E7" s="89" t="s">
        <v>7</v>
      </c>
      <c r="F7" s="27"/>
      <c r="G7" s="29"/>
      <c r="H7" s="84"/>
      <c r="I7" s="27"/>
      <c r="J7" s="28"/>
      <c r="K7" s="169"/>
      <c r="L7" s="59"/>
      <c r="M7" s="52"/>
      <c r="N7" s="53"/>
      <c r="O7" s="55"/>
      <c r="P7" s="52"/>
      <c r="Q7" s="73"/>
      <c r="R7" s="163"/>
    </row>
    <row r="8" spans="1:18" ht="15" customHeight="1">
      <c r="A8" s="16"/>
      <c r="B8" s="11" t="s">
        <v>12</v>
      </c>
      <c r="C8" s="12" t="s">
        <v>12</v>
      </c>
      <c r="D8" s="13" t="s">
        <v>12</v>
      </c>
      <c r="E8" s="11" t="s">
        <v>12</v>
      </c>
      <c r="F8" s="12" t="s">
        <v>12</v>
      </c>
      <c r="G8" s="14" t="s">
        <v>12</v>
      </c>
      <c r="H8" s="85" t="s">
        <v>12</v>
      </c>
      <c r="I8" s="5" t="s">
        <v>12</v>
      </c>
      <c r="J8" s="4" t="s">
        <v>12</v>
      </c>
      <c r="K8" s="86"/>
      <c r="L8" s="60" t="s">
        <v>12</v>
      </c>
      <c r="M8" s="12" t="s">
        <v>12</v>
      </c>
      <c r="N8" s="13" t="s">
        <v>12</v>
      </c>
      <c r="O8" s="11" t="s">
        <v>12</v>
      </c>
      <c r="P8" s="12" t="s">
        <v>12</v>
      </c>
      <c r="Q8" s="14" t="s">
        <v>12</v>
      </c>
      <c r="R8" s="15"/>
    </row>
    <row r="9" spans="1:18" s="63" customFormat="1" ht="17.25" customHeight="1">
      <c r="A9" s="126">
        <f>計算書!G5</f>
        <v>810</v>
      </c>
      <c r="B9" s="127">
        <f>IF(A9&lt;=490,ROUND(A9*60*0.67,-1),ROUND((490*60*0.67)+((A9-490)*60*0.5),-1))</f>
        <v>29300</v>
      </c>
      <c r="C9" s="128">
        <f>ROUND(B9*3*0.95,-1)</f>
        <v>83510</v>
      </c>
      <c r="D9" s="129">
        <f>ROUND(B9*6*0.9,-1)</f>
        <v>158220</v>
      </c>
      <c r="E9" s="127">
        <f>IF(A9&lt;=660,ROUND(A9*60*0.57,-1),ROUND((660*60*0.57)+((A9-660)*60*0.2),-1))</f>
        <v>24370</v>
      </c>
      <c r="F9" s="128">
        <f>ROUND(E9*3*0.95,-1)</f>
        <v>69450</v>
      </c>
      <c r="G9" s="130">
        <f>ROUND(E9*6*0.9,-1)</f>
        <v>131600</v>
      </c>
      <c r="H9" s="131">
        <f t="shared" ref="H9:J11" si="0">ROUND((B9+E9)/2,-1)</f>
        <v>26840</v>
      </c>
      <c r="I9" s="128">
        <f t="shared" si="0"/>
        <v>76480</v>
      </c>
      <c r="J9" s="129">
        <f t="shared" si="0"/>
        <v>144910</v>
      </c>
      <c r="K9" s="132"/>
      <c r="L9" s="133">
        <f t="shared" ref="L9:Q9" si="1">ROUND(B9/2,-1)</f>
        <v>14650</v>
      </c>
      <c r="M9" s="128">
        <f t="shared" si="1"/>
        <v>41760</v>
      </c>
      <c r="N9" s="129">
        <f t="shared" si="1"/>
        <v>79110</v>
      </c>
      <c r="O9" s="127">
        <f t="shared" si="1"/>
        <v>12190</v>
      </c>
      <c r="P9" s="128">
        <f t="shared" si="1"/>
        <v>34730</v>
      </c>
      <c r="Q9" s="130">
        <f t="shared" si="1"/>
        <v>65800</v>
      </c>
      <c r="R9" s="126">
        <f>A9</f>
        <v>810</v>
      </c>
    </row>
    <row r="10" spans="1:18" s="63" customFormat="1" ht="17.25" customHeight="1">
      <c r="A10" s="126" t="e">
        <f>#REF!</f>
        <v>#REF!</v>
      </c>
      <c r="B10" s="127" t="e">
        <f>IF(A10&lt;=480,ROUND(A10*60*0.67,-1),ROUND((480*60*0.67)+((A10-480)*60*0.5),-1))</f>
        <v>#REF!</v>
      </c>
      <c r="C10" s="128" t="e">
        <f>ROUND(B10*3*0.95,-1)</f>
        <v>#REF!</v>
      </c>
      <c r="D10" s="129" t="e">
        <f>ROUND(B10*6*0.9,-1)</f>
        <v>#REF!</v>
      </c>
      <c r="E10" s="127" t="e">
        <f>IF(A10&lt;=650,ROUND(A10*60*0.57,-1),ROUND((650*60*0.57)+((A10-650)*60*0.2),-1))</f>
        <v>#REF!</v>
      </c>
      <c r="F10" s="128" t="e">
        <f>ROUND(E10*3*0.95,-1)</f>
        <v>#REF!</v>
      </c>
      <c r="G10" s="130" t="e">
        <f>ROUND(E10*6*0.9,-1)</f>
        <v>#REF!</v>
      </c>
      <c r="H10" s="131" t="e">
        <f t="shared" si="0"/>
        <v>#REF!</v>
      </c>
      <c r="I10" s="128" t="e">
        <f t="shared" si="0"/>
        <v>#REF!</v>
      </c>
      <c r="J10" s="129" t="e">
        <f t="shared" si="0"/>
        <v>#REF!</v>
      </c>
      <c r="K10" s="132"/>
      <c r="L10" s="133" t="e">
        <f t="shared" ref="L10:Q11" si="2">ROUND(B10/2,-1)</f>
        <v>#REF!</v>
      </c>
      <c r="M10" s="128" t="e">
        <f t="shared" si="2"/>
        <v>#REF!</v>
      </c>
      <c r="N10" s="129" t="e">
        <f t="shared" si="2"/>
        <v>#REF!</v>
      </c>
      <c r="O10" s="127" t="e">
        <f t="shared" si="2"/>
        <v>#REF!</v>
      </c>
      <c r="P10" s="128" t="e">
        <f t="shared" si="2"/>
        <v>#REF!</v>
      </c>
      <c r="Q10" s="130" t="e">
        <f t="shared" si="2"/>
        <v>#REF!</v>
      </c>
      <c r="R10" s="126" t="e">
        <f>A10</f>
        <v>#REF!</v>
      </c>
    </row>
    <row r="11" spans="1:18" s="63" customFormat="1" ht="17.25" customHeight="1">
      <c r="A11" s="126" t="e">
        <f>#REF!</f>
        <v>#REF!</v>
      </c>
      <c r="B11" s="127" t="e">
        <f>IF(A11&lt;=480,ROUND(A11*60*0.67,-1),ROUND((480*60*0.67)+((A11-480)*60*0.5),-1))</f>
        <v>#REF!</v>
      </c>
      <c r="C11" s="128" t="e">
        <f>ROUND(B11*3*0.95,-1)</f>
        <v>#REF!</v>
      </c>
      <c r="D11" s="129" t="e">
        <f>ROUND(B11*6*0.9,-1)</f>
        <v>#REF!</v>
      </c>
      <c r="E11" s="127" t="e">
        <f>IF(A11&lt;=650,ROUND(A11*60*0.57,-1),ROUND((650*60*0.57)+((A11-650)*60*0.2),-1))</f>
        <v>#REF!</v>
      </c>
      <c r="F11" s="128" t="e">
        <f>ROUND(E11*3*0.95,-1)</f>
        <v>#REF!</v>
      </c>
      <c r="G11" s="130" t="e">
        <f>ROUND(E11*6*0.9,-1)</f>
        <v>#REF!</v>
      </c>
      <c r="H11" s="131" t="e">
        <f t="shared" si="0"/>
        <v>#REF!</v>
      </c>
      <c r="I11" s="128" t="e">
        <f t="shared" si="0"/>
        <v>#REF!</v>
      </c>
      <c r="J11" s="129" t="e">
        <f t="shared" si="0"/>
        <v>#REF!</v>
      </c>
      <c r="K11" s="132"/>
      <c r="L11" s="133" t="e">
        <f t="shared" si="2"/>
        <v>#REF!</v>
      </c>
      <c r="M11" s="128" t="e">
        <f t="shared" si="2"/>
        <v>#REF!</v>
      </c>
      <c r="N11" s="129" t="e">
        <f t="shared" si="2"/>
        <v>#REF!</v>
      </c>
      <c r="O11" s="127" t="e">
        <f t="shared" si="2"/>
        <v>#REF!</v>
      </c>
      <c r="P11" s="128" t="e">
        <f t="shared" si="2"/>
        <v>#REF!</v>
      </c>
      <c r="Q11" s="130" t="e">
        <f t="shared" si="2"/>
        <v>#REF!</v>
      </c>
      <c r="R11" s="126" t="e">
        <f>A11</f>
        <v>#REF!</v>
      </c>
    </row>
  </sheetData>
  <mergeCells count="4">
    <mergeCell ref="A1:A7"/>
    <mergeCell ref="R1:R7"/>
    <mergeCell ref="H1:K1"/>
    <mergeCell ref="K3:K7"/>
  </mergeCells>
  <phoneticPr fontId="3"/>
  <pageMargins left="0.98" right="0.19685039370078741" top="0.55118110236220474" bottom="0.27559055118110237" header="0.27559055118110237" footer="0.19685039370078741"/>
  <pageSetup paperSize="9" scale="80" orientation="landscape" horizontalDpi="300" verticalDpi="300" r:id="rId1"/>
  <headerFooter alignWithMargins="0">
    <oddHeader>&amp;C&amp;16&amp;U　往復定期券旅客運賃表&amp;14　　　　　&amp;8 41円40銭&amp;R&amp;P/&amp;N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</sheetPr>
  <dimension ref="A1:N11"/>
  <sheetViews>
    <sheetView zoomScale="70" workbookViewId="0">
      <selection activeCell="D11" sqref="D11"/>
    </sheetView>
  </sheetViews>
  <sheetFormatPr defaultRowHeight="17.25" customHeight="1"/>
  <cols>
    <col min="1" max="1" width="6.625" style="37" customWidth="1"/>
    <col min="2" max="13" width="12.625" customWidth="1"/>
    <col min="14" max="14" width="6.625" style="17" customWidth="1"/>
  </cols>
  <sheetData>
    <row r="1" spans="1:14" ht="18.75" customHeight="1">
      <c r="A1" s="159" t="s">
        <v>29</v>
      </c>
      <c r="B1" s="172" t="s">
        <v>18</v>
      </c>
      <c r="C1" s="171"/>
      <c r="D1" s="171"/>
      <c r="E1" s="171"/>
      <c r="F1" s="171"/>
      <c r="G1" s="171"/>
      <c r="H1" s="170" t="s">
        <v>19</v>
      </c>
      <c r="I1" s="171"/>
      <c r="J1" s="171"/>
      <c r="K1" s="171"/>
      <c r="L1" s="171"/>
      <c r="M1" s="171"/>
      <c r="N1" s="159" t="s">
        <v>29</v>
      </c>
    </row>
    <row r="2" spans="1:14" ht="18.75" customHeight="1">
      <c r="A2" s="160"/>
      <c r="B2" s="38" t="s">
        <v>10</v>
      </c>
      <c r="C2" s="39"/>
      <c r="D2" s="40"/>
      <c r="E2" s="38" t="s">
        <v>11</v>
      </c>
      <c r="F2" s="39"/>
      <c r="G2" s="39"/>
      <c r="H2" s="46" t="s">
        <v>10</v>
      </c>
      <c r="I2" s="39"/>
      <c r="J2" s="40"/>
      <c r="K2" s="38" t="s">
        <v>11</v>
      </c>
      <c r="L2" s="39"/>
      <c r="M2" s="39"/>
      <c r="N2" s="161"/>
    </row>
    <row r="3" spans="1:14" ht="18.75" customHeight="1">
      <c r="A3" s="161"/>
      <c r="B3" s="64" t="s">
        <v>3</v>
      </c>
      <c r="C3" s="65" t="s">
        <v>4</v>
      </c>
      <c r="D3" s="66" t="s">
        <v>5</v>
      </c>
      <c r="E3" s="64" t="s">
        <v>3</v>
      </c>
      <c r="F3" s="65" t="s">
        <v>4</v>
      </c>
      <c r="G3" s="69" t="s">
        <v>5</v>
      </c>
      <c r="H3" s="71" t="s">
        <v>3</v>
      </c>
      <c r="I3" s="65" t="s">
        <v>4</v>
      </c>
      <c r="J3" s="66" t="s">
        <v>5</v>
      </c>
      <c r="K3" s="64" t="s">
        <v>3</v>
      </c>
      <c r="L3" s="65" t="s">
        <v>4</v>
      </c>
      <c r="M3" s="69" t="s">
        <v>5</v>
      </c>
      <c r="N3" s="161"/>
    </row>
    <row r="4" spans="1:14" s="22" customFormat="1" ht="11.25" customHeight="1">
      <c r="A4" s="160"/>
      <c r="B4" s="31"/>
      <c r="C4" s="32"/>
      <c r="D4" s="41"/>
      <c r="E4" s="31"/>
      <c r="F4" s="32"/>
      <c r="G4" s="33"/>
      <c r="H4" s="42"/>
      <c r="I4" s="32"/>
      <c r="J4" s="41"/>
      <c r="K4" s="31"/>
      <c r="L4" s="32"/>
      <c r="M4" s="33"/>
      <c r="N4" s="161"/>
    </row>
    <row r="5" spans="1:14" s="22" customFormat="1" ht="12" customHeight="1">
      <c r="A5" s="160"/>
      <c r="B5" s="26" t="s">
        <v>22</v>
      </c>
      <c r="C5" s="23" t="s">
        <v>22</v>
      </c>
      <c r="D5" s="24" t="s">
        <v>22</v>
      </c>
      <c r="E5" s="26" t="s">
        <v>22</v>
      </c>
      <c r="F5" s="23" t="s">
        <v>22</v>
      </c>
      <c r="G5" s="25" t="s">
        <v>22</v>
      </c>
      <c r="H5" s="43" t="s">
        <v>20</v>
      </c>
      <c r="I5" s="23" t="s">
        <v>20</v>
      </c>
      <c r="J5" s="24" t="s">
        <v>20</v>
      </c>
      <c r="K5" s="26" t="s">
        <v>20</v>
      </c>
      <c r="L5" s="23" t="s">
        <v>20</v>
      </c>
      <c r="M5" s="25" t="s">
        <v>20</v>
      </c>
      <c r="N5" s="161"/>
    </row>
    <row r="6" spans="1:14" s="22" customFormat="1" ht="11.25" customHeight="1">
      <c r="A6" s="160"/>
      <c r="B6" s="26" t="s">
        <v>21</v>
      </c>
      <c r="C6" s="23" t="s">
        <v>21</v>
      </c>
      <c r="D6" s="24" t="s">
        <v>21</v>
      </c>
      <c r="E6" s="26" t="s">
        <v>21</v>
      </c>
      <c r="F6" s="23" t="s">
        <v>21</v>
      </c>
      <c r="G6" s="25" t="s">
        <v>21</v>
      </c>
      <c r="H6" s="43" t="s">
        <v>23</v>
      </c>
      <c r="I6" s="23" t="s">
        <v>23</v>
      </c>
      <c r="J6" s="24" t="s">
        <v>23</v>
      </c>
      <c r="K6" s="26" t="s">
        <v>23</v>
      </c>
      <c r="L6" s="23" t="s">
        <v>23</v>
      </c>
      <c r="M6" s="25" t="s">
        <v>23</v>
      </c>
      <c r="N6" s="161"/>
    </row>
    <row r="7" spans="1:14" s="22" customFormat="1" ht="12" customHeight="1">
      <c r="A7" s="162"/>
      <c r="B7" s="34"/>
      <c r="C7" s="35"/>
      <c r="D7" s="44"/>
      <c r="E7" s="34"/>
      <c r="F7" s="35"/>
      <c r="G7" s="36"/>
      <c r="H7" s="45"/>
      <c r="I7" s="35"/>
      <c r="J7" s="44"/>
      <c r="K7" s="34"/>
      <c r="L7" s="35"/>
      <c r="M7" s="36"/>
      <c r="N7" s="163"/>
    </row>
    <row r="8" spans="1:14" ht="13.5" customHeight="1">
      <c r="A8" s="16"/>
      <c r="B8" s="3" t="s">
        <v>12</v>
      </c>
      <c r="C8" s="5" t="s">
        <v>12</v>
      </c>
      <c r="D8" s="4" t="s">
        <v>12</v>
      </c>
      <c r="E8" s="3" t="s">
        <v>12</v>
      </c>
      <c r="F8" s="5" t="s">
        <v>12</v>
      </c>
      <c r="G8" s="6" t="s">
        <v>12</v>
      </c>
      <c r="H8" s="7" t="s">
        <v>12</v>
      </c>
      <c r="I8" s="5" t="s">
        <v>12</v>
      </c>
      <c r="J8" s="4" t="s">
        <v>12</v>
      </c>
      <c r="K8" s="3" t="s">
        <v>12</v>
      </c>
      <c r="L8" s="5" t="s">
        <v>12</v>
      </c>
      <c r="M8" s="6" t="s">
        <v>12</v>
      </c>
      <c r="N8" s="15"/>
    </row>
    <row r="9" spans="1:14" ht="17.25" customHeight="1">
      <c r="A9" s="134">
        <f>往復!A9</f>
        <v>810</v>
      </c>
      <c r="B9" s="127">
        <f>ROUND(往復!B9*0.5,-1)</f>
        <v>14650</v>
      </c>
      <c r="C9" s="128">
        <f>ROUND(往復!C9*0.5,-1)</f>
        <v>41760</v>
      </c>
      <c r="D9" s="129">
        <f>ROUND(往復!D9*0.5,-1)</f>
        <v>79110</v>
      </c>
      <c r="E9" s="127">
        <f>ROUND(往復!E9*0.5,-1)</f>
        <v>12190</v>
      </c>
      <c r="F9" s="128">
        <f>ROUND(往復!F9*0.5,-1)</f>
        <v>34730</v>
      </c>
      <c r="G9" s="130">
        <f>ROUND(往復!G9*0.5,-1)</f>
        <v>65800</v>
      </c>
      <c r="H9" s="133">
        <f>ROUND(往復!L9*0.5,-1)</f>
        <v>7330</v>
      </c>
      <c r="I9" s="128">
        <f>ROUND(往復!M9*0.5,-1)</f>
        <v>20880</v>
      </c>
      <c r="J9" s="129">
        <f>ROUND(往復!N9*0.5,-1)</f>
        <v>39560</v>
      </c>
      <c r="K9" s="127">
        <f>ROUND(往復!O9*0.5,-1)</f>
        <v>6100</v>
      </c>
      <c r="L9" s="128">
        <f>ROUND(往復!P9*0.5,-1)</f>
        <v>17370</v>
      </c>
      <c r="M9" s="130">
        <f>ROUND(往復!Q9*0.5,-1)</f>
        <v>32900</v>
      </c>
      <c r="N9" s="126">
        <v>140</v>
      </c>
    </row>
    <row r="10" spans="1:14" ht="17.25" customHeight="1">
      <c r="A10" s="134" t="e">
        <f>往復!A10</f>
        <v>#REF!</v>
      </c>
      <c r="B10" s="127" t="e">
        <f>ROUND(往復!B10*0.5,-1)</f>
        <v>#REF!</v>
      </c>
      <c r="C10" s="128" t="e">
        <f>ROUND(往復!C10*0.5,-1)</f>
        <v>#REF!</v>
      </c>
      <c r="D10" s="129" t="e">
        <f>ROUND(往復!D10*0.5,-1)</f>
        <v>#REF!</v>
      </c>
      <c r="E10" s="127" t="e">
        <f>ROUND(往復!E10*0.5,-1)</f>
        <v>#REF!</v>
      </c>
      <c r="F10" s="128" t="e">
        <f>ROUND(往復!F10*0.5,-1)</f>
        <v>#REF!</v>
      </c>
      <c r="G10" s="130" t="e">
        <f>ROUND(往復!G10*0.5,-1)</f>
        <v>#REF!</v>
      </c>
      <c r="H10" s="133" t="e">
        <f>ROUND(往復!L10*0.5,-1)</f>
        <v>#REF!</v>
      </c>
      <c r="I10" s="128" t="e">
        <f>ROUND(往復!M10*0.5,-1)</f>
        <v>#REF!</v>
      </c>
      <c r="J10" s="129" t="e">
        <f>ROUND(往復!N10*0.5,-1)</f>
        <v>#REF!</v>
      </c>
      <c r="K10" s="127" t="e">
        <f>ROUND(往復!O10*0.5,-1)</f>
        <v>#REF!</v>
      </c>
      <c r="L10" s="128" t="e">
        <f>ROUND(往復!P10*0.5,-1)</f>
        <v>#REF!</v>
      </c>
      <c r="M10" s="130" t="e">
        <f>ROUND(往復!Q10*0.5,-1)</f>
        <v>#REF!</v>
      </c>
      <c r="N10" s="126">
        <v>140</v>
      </c>
    </row>
    <row r="11" spans="1:14" ht="17.25" customHeight="1">
      <c r="A11" s="134" t="e">
        <f>往復!A11</f>
        <v>#REF!</v>
      </c>
      <c r="B11" s="127" t="e">
        <f>ROUND(往復!B11*0.5,-1)</f>
        <v>#REF!</v>
      </c>
      <c r="C11" s="128" t="e">
        <f>ROUND(往復!C11*0.5,-1)</f>
        <v>#REF!</v>
      </c>
      <c r="D11" s="129" t="e">
        <f>ROUND(往復!D11*0.5,-1)</f>
        <v>#REF!</v>
      </c>
      <c r="E11" s="127" t="e">
        <f>ROUND(往復!E11*0.5,-1)</f>
        <v>#REF!</v>
      </c>
      <c r="F11" s="128" t="e">
        <f>ROUND(往復!F11*0.5,-1)</f>
        <v>#REF!</v>
      </c>
      <c r="G11" s="130" t="e">
        <f>ROUND(往復!G11*0.5,-1)</f>
        <v>#REF!</v>
      </c>
      <c r="H11" s="133" t="e">
        <f>ROUND(往復!L11*0.5,-1)</f>
        <v>#REF!</v>
      </c>
      <c r="I11" s="128" t="e">
        <f>ROUND(往復!M11*0.5,-1)</f>
        <v>#REF!</v>
      </c>
      <c r="J11" s="129" t="e">
        <f>ROUND(往復!N11*0.5,-1)</f>
        <v>#REF!</v>
      </c>
      <c r="K11" s="127" t="e">
        <f>ROUND(往復!O11*0.5,-1)</f>
        <v>#REF!</v>
      </c>
      <c r="L11" s="128" t="e">
        <f>ROUND(往復!P11*0.5,-1)</f>
        <v>#REF!</v>
      </c>
      <c r="M11" s="130" t="e">
        <f>ROUND(往復!Q11*0.5,-1)</f>
        <v>#REF!</v>
      </c>
      <c r="N11" s="126">
        <v>140</v>
      </c>
    </row>
  </sheetData>
  <mergeCells count="4">
    <mergeCell ref="N1:N7"/>
    <mergeCell ref="A1:A7"/>
    <mergeCell ref="H1:M1"/>
    <mergeCell ref="B1:G1"/>
  </mergeCells>
  <phoneticPr fontId="3"/>
  <pageMargins left="0.98" right="0.39" top="0.51" bottom="0.28000000000000003" header="0.27559055118110237" footer="0.19685039370078741"/>
  <pageSetup paperSize="9" scale="80" firstPageNumber="9" orientation="landscape" horizontalDpi="300" verticalDpi="300" r:id="rId1"/>
  <headerFooter alignWithMargins="0">
    <oddHeader>&amp;C&amp;16&amp;U　片道定期券旅客運賃表&amp;14　　　　　&amp;8 41円40銭　&amp;14　　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</sheetPr>
  <dimension ref="A1:N11"/>
  <sheetViews>
    <sheetView zoomScale="70" zoomScaleNormal="75" workbookViewId="0">
      <selection activeCell="B11" sqref="B11"/>
    </sheetView>
  </sheetViews>
  <sheetFormatPr defaultRowHeight="17.25" customHeight="1"/>
  <cols>
    <col min="1" max="1" width="6.625" style="37" customWidth="1"/>
    <col min="2" max="13" width="12.625" customWidth="1"/>
    <col min="14" max="14" width="6.625" style="17" customWidth="1"/>
  </cols>
  <sheetData>
    <row r="1" spans="1:14" ht="18.75" customHeight="1">
      <c r="A1" s="159" t="s">
        <v>32</v>
      </c>
      <c r="B1" s="38" t="s">
        <v>38</v>
      </c>
      <c r="C1" s="39"/>
      <c r="D1" s="39"/>
      <c r="E1" s="39"/>
      <c r="F1" s="39"/>
      <c r="G1" s="39"/>
      <c r="H1" s="46" t="s">
        <v>39</v>
      </c>
      <c r="I1" s="39"/>
      <c r="J1" s="39"/>
      <c r="K1" s="39"/>
      <c r="L1" s="39"/>
      <c r="M1" s="39"/>
      <c r="N1" s="159" t="s">
        <v>29</v>
      </c>
    </row>
    <row r="2" spans="1:14" ht="18.75" customHeight="1">
      <c r="A2" s="160"/>
      <c r="B2" s="38" t="s">
        <v>10</v>
      </c>
      <c r="C2" s="1"/>
      <c r="D2" s="1"/>
      <c r="E2" s="38" t="s">
        <v>11</v>
      </c>
      <c r="F2" s="39"/>
      <c r="G2" s="39"/>
      <c r="H2" s="101" t="s">
        <v>10</v>
      </c>
      <c r="I2" s="74"/>
      <c r="J2" s="75"/>
      <c r="K2" s="38" t="s">
        <v>11</v>
      </c>
      <c r="L2" s="39"/>
      <c r="M2" s="39"/>
      <c r="N2" s="161"/>
    </row>
    <row r="3" spans="1:14" ht="18.75" customHeight="1">
      <c r="A3" s="161"/>
      <c r="B3" s="64" t="s">
        <v>3</v>
      </c>
      <c r="C3" s="65" t="s">
        <v>4</v>
      </c>
      <c r="D3" s="69" t="s">
        <v>5</v>
      </c>
      <c r="E3" s="64" t="s">
        <v>3</v>
      </c>
      <c r="F3" s="65" t="s">
        <v>4</v>
      </c>
      <c r="G3" s="69" t="s">
        <v>5</v>
      </c>
      <c r="H3" s="67" t="s">
        <v>3</v>
      </c>
      <c r="I3" s="65" t="s">
        <v>4</v>
      </c>
      <c r="J3" s="66" t="s">
        <v>5</v>
      </c>
      <c r="K3" s="76" t="s">
        <v>3</v>
      </c>
      <c r="L3" s="77" t="s">
        <v>4</v>
      </c>
      <c r="M3" s="78" t="s">
        <v>5</v>
      </c>
      <c r="N3" s="161"/>
    </row>
    <row r="4" spans="1:14" s="22" customFormat="1" ht="10.5" customHeight="1">
      <c r="A4" s="160"/>
      <c r="B4" s="31"/>
      <c r="C4" s="32"/>
      <c r="D4" s="33"/>
      <c r="E4" s="31"/>
      <c r="F4" s="32"/>
      <c r="G4" s="33"/>
      <c r="H4" s="102"/>
      <c r="I4" s="19"/>
      <c r="J4" s="20"/>
      <c r="K4" s="18"/>
      <c r="L4" s="19"/>
      <c r="M4" s="21"/>
      <c r="N4" s="161"/>
    </row>
    <row r="5" spans="1:14" s="22" customFormat="1" ht="10.5" customHeight="1">
      <c r="A5" s="160"/>
      <c r="B5" s="54" t="s">
        <v>13</v>
      </c>
      <c r="C5" s="50" t="s">
        <v>13</v>
      </c>
      <c r="D5" s="70" t="s">
        <v>13</v>
      </c>
      <c r="E5" s="54" t="s">
        <v>13</v>
      </c>
      <c r="F5" s="50" t="s">
        <v>13</v>
      </c>
      <c r="G5" s="70" t="s">
        <v>13</v>
      </c>
      <c r="H5" s="43" t="s">
        <v>22</v>
      </c>
      <c r="I5" s="23" t="s">
        <v>22</v>
      </c>
      <c r="J5" s="24" t="s">
        <v>22</v>
      </c>
      <c r="K5" s="26" t="s">
        <v>22</v>
      </c>
      <c r="L5" s="23" t="s">
        <v>22</v>
      </c>
      <c r="M5" s="25" t="s">
        <v>22</v>
      </c>
      <c r="N5" s="161"/>
    </row>
    <row r="6" spans="1:14" s="22" customFormat="1" ht="10.5" customHeight="1">
      <c r="A6" s="160"/>
      <c r="B6" s="54" t="s">
        <v>14</v>
      </c>
      <c r="C6" s="50" t="s">
        <v>14</v>
      </c>
      <c r="D6" s="70" t="s">
        <v>14</v>
      </c>
      <c r="E6" s="54" t="s">
        <v>14</v>
      </c>
      <c r="F6" s="50" t="s">
        <v>14</v>
      </c>
      <c r="G6" s="70" t="s">
        <v>14</v>
      </c>
      <c r="H6" s="43" t="s">
        <v>21</v>
      </c>
      <c r="I6" s="23" t="s">
        <v>21</v>
      </c>
      <c r="J6" s="24" t="s">
        <v>21</v>
      </c>
      <c r="K6" s="26" t="s">
        <v>21</v>
      </c>
      <c r="L6" s="23" t="s">
        <v>21</v>
      </c>
      <c r="M6" s="25" t="s">
        <v>21</v>
      </c>
      <c r="N6" s="161"/>
    </row>
    <row r="7" spans="1:14" s="22" customFormat="1" ht="10.5" customHeight="1">
      <c r="A7" s="162"/>
      <c r="B7" s="34"/>
      <c r="C7" s="35"/>
      <c r="D7" s="36"/>
      <c r="E7" s="34"/>
      <c r="F7" s="35"/>
      <c r="G7" s="36"/>
      <c r="H7" s="103"/>
      <c r="I7" s="27"/>
      <c r="J7" s="28"/>
      <c r="K7" s="30"/>
      <c r="L7" s="27"/>
      <c r="M7" s="29"/>
      <c r="N7" s="163"/>
    </row>
    <row r="8" spans="1:14" ht="14.25" customHeight="1">
      <c r="A8" s="16"/>
      <c r="B8" s="3" t="s">
        <v>12</v>
      </c>
      <c r="C8" s="5" t="s">
        <v>12</v>
      </c>
      <c r="D8" s="6" t="s">
        <v>12</v>
      </c>
      <c r="E8" s="3" t="s">
        <v>12</v>
      </c>
      <c r="F8" s="5" t="s">
        <v>12</v>
      </c>
      <c r="G8" s="6" t="s">
        <v>12</v>
      </c>
      <c r="H8" s="7" t="s">
        <v>12</v>
      </c>
      <c r="I8" s="5" t="s">
        <v>12</v>
      </c>
      <c r="J8" s="4" t="s">
        <v>12</v>
      </c>
      <c r="K8" s="3" t="s">
        <v>12</v>
      </c>
      <c r="L8" s="5" t="s">
        <v>12</v>
      </c>
      <c r="M8" s="6" t="s">
        <v>12</v>
      </c>
      <c r="N8" s="15"/>
    </row>
    <row r="9" spans="1:14" s="8" customFormat="1" ht="17.25" customHeight="1">
      <c r="A9" s="126">
        <f>往復!A9</f>
        <v>810</v>
      </c>
      <c r="B9" s="127">
        <f>ROUND(往復!B9*0.7,-1)</f>
        <v>20510</v>
      </c>
      <c r="C9" s="128">
        <f>ROUND(往復!C9*0.7,-1)</f>
        <v>58460</v>
      </c>
      <c r="D9" s="130">
        <f>ROUND(往復!D9*0.7,-1)</f>
        <v>110750</v>
      </c>
      <c r="E9" s="127">
        <f>ROUND(往復!E9*0.7,-1)</f>
        <v>17060</v>
      </c>
      <c r="F9" s="128">
        <f>ROUND(往復!F9*0.7,-1)</f>
        <v>48620</v>
      </c>
      <c r="G9" s="130">
        <f>ROUND(往復!G9*0.7,-1)</f>
        <v>92120</v>
      </c>
      <c r="H9" s="133">
        <f>ROUND(特殊!B9*0.5,-1)</f>
        <v>10260</v>
      </c>
      <c r="I9" s="128">
        <f>ROUND(特殊!C9*0.5,-1)</f>
        <v>29230</v>
      </c>
      <c r="J9" s="129">
        <f>ROUND(特殊!D9*0.5,-1)</f>
        <v>55380</v>
      </c>
      <c r="K9" s="127">
        <f>ROUND(特殊!E9*0.5,-1)</f>
        <v>8530</v>
      </c>
      <c r="L9" s="128">
        <f>ROUND(特殊!F9*0.5,-1)</f>
        <v>24310</v>
      </c>
      <c r="M9" s="130">
        <f>ROUND(特殊!G9*0.5,-1)</f>
        <v>46060</v>
      </c>
      <c r="N9" s="126">
        <f>A9</f>
        <v>810</v>
      </c>
    </row>
    <row r="10" spans="1:14" s="8" customFormat="1" ht="17.25" customHeight="1">
      <c r="A10" s="126" t="e">
        <f>往復!A10</f>
        <v>#REF!</v>
      </c>
      <c r="B10" s="127" t="e">
        <f>ROUND(往復!B10*0.7,-1)</f>
        <v>#REF!</v>
      </c>
      <c r="C10" s="128" t="e">
        <f>ROUND(往復!C10*0.7,-1)</f>
        <v>#REF!</v>
      </c>
      <c r="D10" s="130" t="e">
        <f>ROUND(往復!D10*0.7,-1)</f>
        <v>#REF!</v>
      </c>
      <c r="E10" s="127" t="e">
        <f>ROUND(往復!E10*0.7,-1)</f>
        <v>#REF!</v>
      </c>
      <c r="F10" s="128" t="e">
        <f>ROUND(往復!F10*0.7,-1)</f>
        <v>#REF!</v>
      </c>
      <c r="G10" s="130" t="e">
        <f>ROUND(往復!G10*0.7,-1)</f>
        <v>#REF!</v>
      </c>
      <c r="H10" s="133" t="e">
        <f>ROUND(特殊!B10*0.5,-1)</f>
        <v>#REF!</v>
      </c>
      <c r="I10" s="128" t="e">
        <f>ROUND(特殊!C10*0.5,-1)</f>
        <v>#REF!</v>
      </c>
      <c r="J10" s="129" t="e">
        <f>ROUND(特殊!D10*0.5,-1)</f>
        <v>#REF!</v>
      </c>
      <c r="K10" s="127" t="e">
        <f>ROUND(特殊!E10*0.5,-1)</f>
        <v>#REF!</v>
      </c>
      <c r="L10" s="128" t="e">
        <f>ROUND(特殊!F10*0.5,-1)</f>
        <v>#REF!</v>
      </c>
      <c r="M10" s="130" t="e">
        <f>ROUND(特殊!G10*0.5,-1)</f>
        <v>#REF!</v>
      </c>
      <c r="N10" s="126" t="e">
        <f>A10</f>
        <v>#REF!</v>
      </c>
    </row>
    <row r="11" spans="1:14" s="8" customFormat="1" ht="17.25" customHeight="1">
      <c r="A11" s="126" t="e">
        <f>往復!A11</f>
        <v>#REF!</v>
      </c>
      <c r="B11" s="127" t="e">
        <f>ROUND(往復!B11*0.7,-1)</f>
        <v>#REF!</v>
      </c>
      <c r="C11" s="128" t="e">
        <f>ROUND(往復!C11*0.7,-1)</f>
        <v>#REF!</v>
      </c>
      <c r="D11" s="130" t="e">
        <f>ROUND(往復!D11*0.7,-1)</f>
        <v>#REF!</v>
      </c>
      <c r="E11" s="127" t="e">
        <f>ROUND(往復!E11*0.7,-1)</f>
        <v>#REF!</v>
      </c>
      <c r="F11" s="128" t="e">
        <f>ROUND(往復!F11*0.7,-1)</f>
        <v>#REF!</v>
      </c>
      <c r="G11" s="130" t="e">
        <f>ROUND(往復!G11*0.7,-1)</f>
        <v>#REF!</v>
      </c>
      <c r="H11" s="133" t="e">
        <f>ROUND(特殊!B11*0.5,-1)</f>
        <v>#REF!</v>
      </c>
      <c r="I11" s="128" t="e">
        <f>ROUND(特殊!C11*0.5,-1)</f>
        <v>#REF!</v>
      </c>
      <c r="J11" s="129" t="e">
        <f>ROUND(特殊!D11*0.5,-1)</f>
        <v>#REF!</v>
      </c>
      <c r="K11" s="127" t="e">
        <f>ROUND(特殊!E11*0.5,-1)</f>
        <v>#REF!</v>
      </c>
      <c r="L11" s="128" t="e">
        <f>ROUND(特殊!F11*0.5,-1)</f>
        <v>#REF!</v>
      </c>
      <c r="M11" s="130" t="e">
        <f>ROUND(特殊!G11*0.5,-1)</f>
        <v>#REF!</v>
      </c>
      <c r="N11" s="126" t="e">
        <f>A11</f>
        <v>#REF!</v>
      </c>
    </row>
  </sheetData>
  <mergeCells count="2">
    <mergeCell ref="N1:N7"/>
    <mergeCell ref="A1:A7"/>
  </mergeCells>
  <phoneticPr fontId="3"/>
  <pageMargins left="0.98" right="0" top="0.51181102362204722" bottom="0.27559055118110237" header="0.27559055118110237" footer="0.19685039370078741"/>
  <pageSetup paperSize="9" scale="80" firstPageNumber="5" orientation="landscape" horizontalDpi="300" verticalDpi="300" r:id="rId1"/>
  <headerFooter alignWithMargins="0">
    <oddHeader>&amp;L&amp;16　　　　　　　　　　　　　　　　&amp;C&amp;16&amp;U特殊割引適用往復・片道定期券旅客運賃表　&amp;8 41円40銭&amp;R&amp;P/&amp;N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53"/>
  </sheetPr>
  <dimension ref="A1:L14"/>
  <sheetViews>
    <sheetView zoomScale="70" zoomScaleNormal="75" workbookViewId="0">
      <selection activeCell="B3" sqref="B3"/>
    </sheetView>
  </sheetViews>
  <sheetFormatPr defaultRowHeight="18" customHeight="1"/>
  <cols>
    <col min="1" max="1" width="6.625" customWidth="1"/>
    <col min="2" max="12" width="8.125" customWidth="1"/>
  </cols>
  <sheetData>
    <row r="1" spans="1:12" ht="18" customHeight="1">
      <c r="A1" s="93" t="s">
        <v>25</v>
      </c>
      <c r="B1" s="99">
        <f>計算書!$G6</f>
        <v>100</v>
      </c>
      <c r="C1" s="90"/>
      <c r="D1" s="98">
        <f>計算書!$G6</f>
        <v>100</v>
      </c>
      <c r="E1" s="90"/>
      <c r="F1" s="98">
        <f>計算書!$G6</f>
        <v>100</v>
      </c>
      <c r="G1" s="90"/>
      <c r="H1" s="99">
        <f>計算書!$G6</f>
        <v>100</v>
      </c>
      <c r="I1" s="90"/>
      <c r="J1" s="98">
        <f>計算書!$G6</f>
        <v>100</v>
      </c>
      <c r="K1" s="90"/>
      <c r="L1" s="98">
        <f>計算書!$G6</f>
        <v>100</v>
      </c>
    </row>
    <row r="2" spans="1:12" ht="18" customHeight="1">
      <c r="A2" s="94" t="s">
        <v>24</v>
      </c>
      <c r="B2" s="61" t="s">
        <v>12</v>
      </c>
      <c r="C2" s="62"/>
      <c r="D2" s="62" t="s">
        <v>12</v>
      </c>
      <c r="E2" s="62"/>
      <c r="F2" s="62" t="s">
        <v>12</v>
      </c>
      <c r="G2" s="62"/>
      <c r="H2" s="61" t="s">
        <v>12</v>
      </c>
      <c r="I2" s="62"/>
      <c r="J2" s="62" t="s">
        <v>12</v>
      </c>
      <c r="K2" s="62"/>
      <c r="L2" s="62" t="s">
        <v>12</v>
      </c>
    </row>
    <row r="3" spans="1:12" ht="18" customHeight="1">
      <c r="A3" s="95">
        <f>往復!A9</f>
        <v>810</v>
      </c>
      <c r="B3" s="96">
        <f>ROUND(往復!$F9/90*B$1,-1)</f>
        <v>77170</v>
      </c>
      <c r="C3" s="97"/>
      <c r="D3" s="100">
        <f>ROUND(B3*0.5,-1)</f>
        <v>38590</v>
      </c>
      <c r="E3" s="97"/>
      <c r="F3" s="97">
        <f>ROUND(往復!$P9/90*F$1,-1)</f>
        <v>38590</v>
      </c>
      <c r="G3" s="97"/>
      <c r="H3" s="96">
        <f>ROUND(F3*0.5,-1)</f>
        <v>19300</v>
      </c>
      <c r="I3" s="97"/>
      <c r="J3" s="97">
        <f>ROUND(特殊!$F9/90*J$1,-1)</f>
        <v>54020</v>
      </c>
      <c r="K3" s="97"/>
      <c r="L3" s="100">
        <f>ROUND(J3*0.5,-1)</f>
        <v>27010</v>
      </c>
    </row>
    <row r="4" spans="1:12" ht="18" customHeight="1">
      <c r="A4" s="95"/>
      <c r="B4" s="96"/>
      <c r="C4" s="97"/>
      <c r="D4" s="100"/>
      <c r="E4" s="97"/>
      <c r="F4" s="97"/>
      <c r="G4" s="97"/>
      <c r="H4" s="96"/>
      <c r="I4" s="97"/>
      <c r="J4" s="97"/>
      <c r="K4" s="97"/>
      <c r="L4" s="100"/>
    </row>
    <row r="5" spans="1:12" ht="18" customHeight="1">
      <c r="A5" s="93" t="s">
        <v>25</v>
      </c>
      <c r="B5" s="99" t="e">
        <f>#REF!</f>
        <v>#REF!</v>
      </c>
      <c r="C5" s="90"/>
      <c r="D5" s="98" t="e">
        <f>#REF!</f>
        <v>#REF!</v>
      </c>
      <c r="E5" s="90"/>
      <c r="F5" s="98" t="e">
        <f>#REF!</f>
        <v>#REF!</v>
      </c>
      <c r="G5" s="90"/>
      <c r="H5" s="99" t="e">
        <f>#REF!</f>
        <v>#REF!</v>
      </c>
      <c r="I5" s="90"/>
      <c r="J5" s="98" t="e">
        <f>#REF!</f>
        <v>#REF!</v>
      </c>
      <c r="K5" s="90"/>
      <c r="L5" s="98" t="e">
        <f>#REF!</f>
        <v>#REF!</v>
      </c>
    </row>
    <row r="6" spans="1:12" ht="18" customHeight="1">
      <c r="A6" s="94" t="s">
        <v>24</v>
      </c>
      <c r="B6" s="61" t="s">
        <v>12</v>
      </c>
      <c r="C6" s="62"/>
      <c r="D6" s="62" t="s">
        <v>12</v>
      </c>
      <c r="E6" s="62"/>
      <c r="F6" s="62" t="s">
        <v>12</v>
      </c>
      <c r="G6" s="62"/>
      <c r="H6" s="61" t="s">
        <v>12</v>
      </c>
      <c r="I6" s="62"/>
      <c r="J6" s="62" t="s">
        <v>12</v>
      </c>
      <c r="K6" s="62"/>
      <c r="L6" s="62" t="s">
        <v>12</v>
      </c>
    </row>
    <row r="7" spans="1:12" ht="18" customHeight="1">
      <c r="A7" s="95" t="e">
        <f>往復!A10</f>
        <v>#REF!</v>
      </c>
      <c r="B7" s="96" t="e">
        <f>ROUND(往復!$F10/90*B$5,-1)</f>
        <v>#REF!</v>
      </c>
      <c r="C7" s="97"/>
      <c r="D7" s="100" t="e">
        <f>ROUND(B7*0.5,-1)</f>
        <v>#REF!</v>
      </c>
      <c r="E7" s="97"/>
      <c r="F7" s="97" t="e">
        <f>ROUND(往復!$P10/90*F$5,-1)</f>
        <v>#REF!</v>
      </c>
      <c r="G7" s="97"/>
      <c r="H7" s="96" t="e">
        <f>ROUND(F7*0.5,-1)</f>
        <v>#REF!</v>
      </c>
      <c r="I7" s="97"/>
      <c r="J7" s="97" t="e">
        <f>ROUND(特殊!$F10/90*J$5,-1)</f>
        <v>#REF!</v>
      </c>
      <c r="K7" s="97"/>
      <c r="L7" s="100" t="e">
        <f>ROUND(J7*0.5,-1)</f>
        <v>#REF!</v>
      </c>
    </row>
    <row r="8" spans="1:12" ht="18" customHeight="1">
      <c r="A8" s="95"/>
      <c r="B8" s="96"/>
      <c r="C8" s="97"/>
      <c r="D8" s="100"/>
      <c r="E8" s="97"/>
      <c r="F8" s="97"/>
      <c r="G8" s="97"/>
      <c r="H8" s="96"/>
      <c r="I8" s="97"/>
      <c r="J8" s="97"/>
      <c r="K8" s="97"/>
      <c r="L8" s="100"/>
    </row>
    <row r="9" spans="1:12" ht="18" customHeight="1">
      <c r="A9" s="93" t="s">
        <v>25</v>
      </c>
      <c r="B9" s="99" t="e">
        <f>#REF!</f>
        <v>#REF!</v>
      </c>
      <c r="C9" s="90"/>
      <c r="D9" s="98" t="e">
        <f>#REF!</f>
        <v>#REF!</v>
      </c>
      <c r="E9" s="90"/>
      <c r="F9" s="98" t="e">
        <f>#REF!</f>
        <v>#REF!</v>
      </c>
      <c r="G9" s="90"/>
      <c r="H9" s="99" t="e">
        <f>#REF!</f>
        <v>#REF!</v>
      </c>
      <c r="I9" s="90"/>
      <c r="J9" s="98" t="e">
        <f>#REF!</f>
        <v>#REF!</v>
      </c>
      <c r="K9" s="90"/>
      <c r="L9" s="98" t="e">
        <f>#REF!</f>
        <v>#REF!</v>
      </c>
    </row>
    <row r="10" spans="1:12" ht="18" customHeight="1">
      <c r="A10" s="94" t="s">
        <v>24</v>
      </c>
      <c r="B10" s="61" t="s">
        <v>12</v>
      </c>
      <c r="C10" s="62"/>
      <c r="D10" s="62" t="s">
        <v>12</v>
      </c>
      <c r="E10" s="62"/>
      <c r="F10" s="62" t="s">
        <v>12</v>
      </c>
      <c r="G10" s="62"/>
      <c r="H10" s="61" t="s">
        <v>12</v>
      </c>
      <c r="I10" s="62"/>
      <c r="J10" s="62" t="s">
        <v>12</v>
      </c>
      <c r="K10" s="62"/>
      <c r="L10" s="62" t="s">
        <v>12</v>
      </c>
    </row>
    <row r="11" spans="1:12" ht="18" customHeight="1">
      <c r="A11" s="95" t="e">
        <f>往復!A11</f>
        <v>#REF!</v>
      </c>
      <c r="B11" s="96" t="e">
        <f>ROUND(往復!$F11/90*B$9,-1)</f>
        <v>#REF!</v>
      </c>
      <c r="C11" s="97"/>
      <c r="D11" s="100" t="e">
        <f>ROUND(B11*0.5,-1)</f>
        <v>#REF!</v>
      </c>
      <c r="E11" s="97"/>
      <c r="F11" s="97" t="e">
        <f>ROUND(往復!$P11/90*F$9,-1)</f>
        <v>#REF!</v>
      </c>
      <c r="G11" s="97"/>
      <c r="H11" s="96" t="e">
        <f>ROUND(F11*0.5,-1)</f>
        <v>#REF!</v>
      </c>
      <c r="I11" s="97"/>
      <c r="J11" s="97" t="e">
        <f>ROUND(特殊!$F11/90*J$9,-1)</f>
        <v>#REF!</v>
      </c>
      <c r="K11" s="97"/>
      <c r="L11" s="100" t="e">
        <f>ROUND(J11*0.5,-1)</f>
        <v>#REF!</v>
      </c>
    </row>
    <row r="12" spans="1:12" ht="18" customHeight="1">
      <c r="A12" s="95"/>
      <c r="B12" s="96"/>
      <c r="C12" s="97"/>
      <c r="D12" s="100"/>
      <c r="E12" s="97"/>
      <c r="F12" s="97"/>
      <c r="G12" s="97"/>
      <c r="H12" s="96"/>
      <c r="I12" s="97"/>
      <c r="J12" s="97"/>
      <c r="K12" s="97"/>
      <c r="L12" s="100"/>
    </row>
    <row r="13" spans="1:12" ht="18" customHeight="1">
      <c r="A13" s="95"/>
      <c r="B13" s="96"/>
      <c r="C13" s="97"/>
      <c r="D13" s="100"/>
      <c r="E13" s="97"/>
      <c r="F13" s="97"/>
      <c r="G13" s="97"/>
      <c r="H13" s="96"/>
      <c r="I13" s="97"/>
      <c r="J13" s="97"/>
      <c r="K13" s="97"/>
      <c r="L13" s="100"/>
    </row>
    <row r="14" spans="1:12" ht="18" customHeight="1">
      <c r="A14" s="92"/>
      <c r="B14" s="140" t="s">
        <v>59</v>
      </c>
      <c r="C14" s="91"/>
      <c r="D14" s="141" t="s">
        <v>60</v>
      </c>
      <c r="E14" s="91"/>
      <c r="F14" s="141" t="s">
        <v>61</v>
      </c>
      <c r="G14" s="91"/>
      <c r="H14" s="140" t="s">
        <v>62</v>
      </c>
      <c r="I14" s="91"/>
      <c r="J14" s="141" t="s">
        <v>63</v>
      </c>
      <c r="K14" s="91"/>
      <c r="L14" s="141" t="s">
        <v>64</v>
      </c>
    </row>
  </sheetData>
  <phoneticPr fontId="3"/>
  <printOptions horizontalCentered="1"/>
  <pageMargins left="0.78740157480314965" right="0.39370078740157483" top="0.59055118110236227" bottom="0.39370078740157483" header="0.27559055118110237" footer="0.19685039370078741"/>
  <pageSetup paperSize="9" scale="80" firstPageNumber="18" orientation="landscape" horizontalDpi="300" verticalDpi="300" r:id="rId1"/>
  <headerFooter alignWithMargins="0">
    <oddHeader>&amp;L&amp;14　　&amp;E大人往復&amp;C&amp;14&amp;U学　期　定　期　旅　客　運　賃　表&amp;R&amp;P/&amp;N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計算書</vt:lpstr>
      <vt:lpstr>往復</vt:lpstr>
      <vt:lpstr>片道</vt:lpstr>
      <vt:lpstr>特殊</vt:lpstr>
      <vt:lpstr>学期 (往復・片道)</vt:lpstr>
      <vt:lpstr>計算書!Print_Area</vt:lpstr>
      <vt:lpstr>往復!Print_Titles</vt:lpstr>
      <vt:lpstr>'学期 (往復・片道)'!Print_Titles</vt:lpstr>
      <vt:lpstr>特殊!Print_Titles</vt:lpstr>
      <vt:lpstr>片道!Print_Titles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noriai1</dc:creator>
  <cp:lastModifiedBy>endou</cp:lastModifiedBy>
  <cp:lastPrinted>2013-01-28T04:21:02Z</cp:lastPrinted>
  <dcterms:created xsi:type="dcterms:W3CDTF">2006-06-12T04:40:00Z</dcterms:created>
  <dcterms:modified xsi:type="dcterms:W3CDTF">2019-09-19T04:13:10Z</dcterms:modified>
</cp:coreProperties>
</file>